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ket Cost Matrix" sheetId="1" state="visible" r:id="rId3"/>
    <sheet name="Regional Synthesis" sheetId="2" state="visible" r:id="rId4"/>
    <sheet name="Cross-Benchmark Check" sheetId="3" state="visible" r:id="rId5"/>
    <sheet name="CW APAC 2026" sheetId="4" state="visible" r:id="rId6"/>
    <sheet name="Cost Drivers &amp; Demand" sheetId="5" state="visible" r:id="rId7"/>
    <sheet name="Sources &amp; Verification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<sst xmlns="http://schemas.openxmlformats.org/spreadsheetml/2006/main" count="493" uniqueCount="287">
  <si>
    <t xml:space="preserve">Data centre construction cost per MW by market: Turner &amp; Townsend 2025-26 index and JLL 2026 shell-and-core ranges (US$M per MW)</t>
  </si>
  <si>
    <t xml:space="preserve">Different scopes, shown side by side and never added. T&amp;T = indicative construction cost per watt (US$1/W = US$1M/MW), air-cooled build-to-suit hyperscale, 30-50 MW IT. JLL = shell &amp; core, 50 MW single-tenant air-cooled, land and active IT excluded. Blue = hardcoded from source; black = formula.</t>
  </si>
  <si>
    <t xml:space="preserve">Market</t>
  </si>
  <si>
    <t xml:space="preserve">Region</t>
  </si>
  <si>
    <t xml:space="preserve">T&amp;T 2025-26 ($M/MW)</t>
  </si>
  <si>
    <t xml:space="preserve">T&amp;T value basis</t>
  </si>
  <si>
    <t xml:space="preserve">JLL 2026 low ($M/MW)</t>
  </si>
  <si>
    <t xml:space="preserve">JLL 2026 high ($M/MW)</t>
  </si>
  <si>
    <t xml:space="preserve">JLL midpoint ($M/MW)</t>
  </si>
  <si>
    <t xml:space="preserve">Reference value ($M/MW)</t>
  </si>
  <si>
    <t xml:space="preserve">JLL midpoint minus T&amp;T</t>
  </si>
  <si>
    <t xml:space="preserve">In T&amp;T regional range? (Y/N)</t>
  </si>
  <si>
    <t xml:space="preserve">Tokyo</t>
  </si>
  <si>
    <t xml:space="preserve">Asia-Pacific</t>
  </si>
  <si>
    <t xml:space="preserve">Verified by NMSC against T&amp;T publication</t>
  </si>
  <si>
    <t xml:space="preserve">Y</t>
  </si>
  <si>
    <t xml:space="preserve">Singapore</t>
  </si>
  <si>
    <t xml:space="preserve">Zurich</t>
  </si>
  <si>
    <t xml:space="preserve">Europe</t>
  </si>
  <si>
    <t xml:space="preserve">Osaka</t>
  </si>
  <si>
    <t xml:space="preserve">Silicon Valley</t>
  </si>
  <si>
    <t xml:space="preserve">North America</t>
  </si>
  <si>
    <t xml:space="preserve">Chicago</t>
  </si>
  <si>
    <t xml:space="preserve">New Jersey</t>
  </si>
  <si>
    <t xml:space="preserve">Per supplied workbook (secondary or non-primary citation)</t>
  </si>
  <si>
    <t xml:space="preserve">Oslo</t>
  </si>
  <si>
    <t xml:space="preserve">Auckland</t>
  </si>
  <si>
    <t xml:space="preserve">Stockholm</t>
  </si>
  <si>
    <t xml:space="preserve">Helsinki</t>
  </si>
  <si>
    <t xml:space="preserve">London</t>
  </si>
  <si>
    <t xml:space="preserve">Frankfurt</t>
  </si>
  <si>
    <t xml:space="preserve">Northern Virginia</t>
  </si>
  <si>
    <t xml:space="preserve">Paris</t>
  </si>
  <si>
    <t xml:space="preserve">Amsterdam</t>
  </si>
  <si>
    <t xml:space="preserve">Sydney</t>
  </si>
  <si>
    <t xml:space="preserve">Saudi Arabia</t>
  </si>
  <si>
    <t xml:space="preserve">Middle East &amp; Africa</t>
  </si>
  <si>
    <t xml:space="preserve">2024 index value (published 2024)</t>
  </si>
  <si>
    <t xml:space="preserve">N</t>
  </si>
  <si>
    <t xml:space="preserve">Lagos</t>
  </si>
  <si>
    <t xml:space="preserve">Phoenix</t>
  </si>
  <si>
    <t xml:space="preserve">Dallas</t>
  </si>
  <si>
    <t xml:space="preserve">Atlanta</t>
  </si>
  <si>
    <t xml:space="preserve">Seoul</t>
  </si>
  <si>
    <t xml:space="preserve">Cape Town</t>
  </si>
  <si>
    <t xml:space="preserve">Johannesburg</t>
  </si>
  <si>
    <t xml:space="preserve">Dublin</t>
  </si>
  <si>
    <t xml:space="preserve">Madrid</t>
  </si>
  <si>
    <t xml:space="preserve">Nairobi</t>
  </si>
  <si>
    <t xml:space="preserve">Charlotte</t>
  </si>
  <si>
    <t xml:space="preserve">UAE</t>
  </si>
  <si>
    <t xml:space="preserve">Mumbai</t>
  </si>
  <si>
    <t xml:space="preserve">Notes: Saudi Arabia (10.8) and UAE (8.8) are T&amp;T 2024 index values and are excluded from regional T&amp;T ranges (flag N). Charlotte, Dublin, Madrid, Mumbai and the four African cities come from secondary or non-primary citations of the T&amp;T index in the supplied workbook and are indicative. JLL market ranges are as transcribed in the supplied workbook (its log records a check against the JLL chart); NMSC did not re-read the JLL chart.</t>
  </si>
  <si>
    <t xml:space="preserve">Regional synthesis (NMSC): benchmark ranges by region</t>
  </si>
  <si>
    <t xml:space="preserve">JLL average = simple average of JLL midpoints for the markets JLL selected, not a regional market average. Latin America and Middle East &amp; Africa have no JLL regional markets; Latin America has no verified cost benchmark in the sources reviewed.</t>
  </si>
  <si>
    <t xml:space="preserve">JLL markets (n)</t>
  </si>
  <si>
    <t xml:space="preserve">JLL average midpoint ($M/MW)</t>
  </si>
  <si>
    <t xml:space="preserve">JLL midpoint low</t>
  </si>
  <si>
    <t xml:space="preserve">JLL midpoint high</t>
  </si>
  <si>
    <t xml:space="preserve">JLL midpoint spread</t>
  </si>
  <si>
    <t xml:space="preserve">T&amp;T markets in range (n)</t>
  </si>
  <si>
    <t xml:space="preserve">T&amp;T low ($M/MW)</t>
  </si>
  <si>
    <t xml:space="preserve">T&amp;T high ($M/MW)</t>
  </si>
  <si>
    <t xml:space="preserve">T&amp;T high/low ratio</t>
  </si>
  <si>
    <t xml:space="preserve">Latin America</t>
  </si>
  <si>
    <t xml:space="preserve">APAC JLL midpoint spread vs North America</t>
  </si>
  <si>
    <t xml:space="preserve">Cross-benchmark check: markets covered by both JLL (2026) and Turner &amp; Townsend (2025-26)</t>
  </si>
  <si>
    <t xml:space="preserve">T&amp;T ($M/MW)</t>
  </si>
  <si>
    <t xml:space="preserve">Absolute difference</t>
  </si>
  <si>
    <t xml:space="preserve">JLL low</t>
  </si>
  <si>
    <t xml:space="preserve">JLL high</t>
  </si>
  <si>
    <t xml:space="preserve">T&amp;T inside JLL range?</t>
  </si>
  <si>
    <t xml:space="preserve">Mean absolute difference ($M/MW)</t>
  </si>
  <si>
    <t xml:space="preserve">Largest absolute difference ($M/MW)</t>
  </si>
  <si>
    <t xml:space="preserve">T&amp;T values inside JLL range (count)</t>
  </si>
  <si>
    <t xml:space="preserve">Agreement between benchmarks with different scopes does not mean the scopes are identical.</t>
  </si>
  <si>
    <t xml:space="preserve">Cushman &amp; Wakefield Asia-Pacific Data Centre Construction Cost Guide 2026: mid-specification build (US$M per MW)</t>
  </si>
  <si>
    <t xml:space="preserve">C&amp;W data from 90 clusters across 26 locations. Mid values are as published (not always the arithmetic midpoint). YoY = construction cost change (%).</t>
  </si>
  <si>
    <t xml:space="preserve">Low ($M/MW)</t>
  </si>
  <si>
    <t xml:space="preserve">Mid ($M/MW)</t>
  </si>
  <si>
    <t xml:space="preserve">High ($M/MW)</t>
  </si>
  <si>
    <t xml:space="preserve">YoY change (%)</t>
  </si>
  <si>
    <t xml:space="preserve">Mid rank</t>
  </si>
  <si>
    <t xml:space="preserve">Range width ($M/MW)</t>
  </si>
  <si>
    <t xml:space="preserve">Japan</t>
  </si>
  <si>
    <t xml:space="preserve">South Korea</t>
  </si>
  <si>
    <t xml:space="preserve">Australia</t>
  </si>
  <si>
    <t xml:space="preserve">Hong Kong</t>
  </si>
  <si>
    <t xml:space="preserve">Malaysia</t>
  </si>
  <si>
    <t xml:space="preserve">New Zealand</t>
  </si>
  <si>
    <t xml:space="preserve">Thailand</t>
  </si>
  <si>
    <t xml:space="preserve">Indonesia</t>
  </si>
  <si>
    <t xml:space="preserve">Philippines</t>
  </si>
  <si>
    <t xml:space="preserve">India</t>
  </si>
  <si>
    <t xml:space="preserve">Vietnam</t>
  </si>
  <si>
    <t xml:space="preserve">Chinese Mainland</t>
  </si>
  <si>
    <t xml:space="preserve">Taiwan</t>
  </si>
  <si>
    <t xml:space="preserve">Highest mid / lowest mid</t>
  </si>
  <si>
    <t xml:space="preserve">Average YoY reported by C&amp;W for 2025 (stated, not calculated)</t>
  </si>
  <si>
    <t xml:space="preserve">Verified cost drivers and demand context (rows NMSC could confirm against the publisher's own pages)</t>
  </si>
  <si>
    <t xml:space="preserve">Indicator</t>
  </si>
  <si>
    <t xml:space="preserve">Region / scope</t>
  </si>
  <si>
    <t xml:space="preserve">Value</t>
  </si>
  <si>
    <t xml:space="preserve">Unit</t>
  </si>
  <si>
    <t xml:space="preserve">Period</t>
  </si>
  <si>
    <t xml:space="preserve">Publisher</t>
  </si>
  <si>
    <t xml:space="preserve">Status</t>
  </si>
  <si>
    <t xml:space="preserve">Global average shell-and-core construction cost</t>
  </si>
  <si>
    <t xml:space="preserve">Global (JLL)</t>
  </si>
  <si>
    <t xml:space="preserve">$M/MW</t>
  </si>
  <si>
    <t xml:space="preserve">2020</t>
  </si>
  <si>
    <t xml:space="preserve">JLL 2026 Global Data Center Outlook</t>
  </si>
  <si>
    <t xml:space="preserve">Reported by JLL; secondary coverage</t>
  </si>
  <si>
    <t xml:space="preserve">2025</t>
  </si>
  <si>
    <t xml:space="preserve">Global average shell-and-core construction cost (forecast)</t>
  </si>
  <si>
    <t xml:space="preserve">2026 forecast</t>
  </si>
  <si>
    <t xml:space="preserve">Forecast</t>
  </si>
  <si>
    <t xml:space="preserve">Traditional data centre construction cost inflation</t>
  </si>
  <si>
    <t xml:space="preserve">52 markets (T&amp;T)</t>
  </si>
  <si>
    <t xml:space="preserve">%</t>
  </si>
  <si>
    <t xml:space="preserve">Turner &amp; Townsend</t>
  </si>
  <si>
    <t xml:space="preserve">Verified (T&amp;T pages)</t>
  </si>
  <si>
    <t xml:space="preserve">US liquid-cooled vs air-cooled construction premium</t>
  </si>
  <si>
    <t xml:space="preserve">US (T&amp;T), similar IT load</t>
  </si>
  <si>
    <t xml:space="preserve">7-10</t>
  </si>
  <si>
    <t xml:space="preserve">2025-26 index</t>
  </si>
  <si>
    <t xml:space="preserve">Global construction cost inflation</t>
  </si>
  <si>
    <t xml:space="preserve">112 markets / 44 countries</t>
  </si>
  <si>
    <t xml:space="preserve">Turner &amp; Townsend GCMI 2026</t>
  </si>
  <si>
    <t xml:space="preserve">Global construction cost inflation (forecast)</t>
  </si>
  <si>
    <t xml:space="preserve">Markets reporting labour shortages</t>
  </si>
  <si>
    <t xml:space="preserve">112 markets</t>
  </si>
  <si>
    <t xml:space="preserve">about 71</t>
  </si>
  <si>
    <t xml:space="preserve">% of markets</t>
  </si>
  <si>
    <t xml:space="preserve">2026 survey (March 2026)</t>
  </si>
  <si>
    <t xml:space="preserve">Verified; workbook figure of 77.7% not reconciled</t>
  </si>
  <si>
    <t xml:space="preserve">Markets reporting labour shortages or severe shortages</t>
  </si>
  <si>
    <t xml:space="preserve">about 79</t>
  </si>
  <si>
    <t xml:space="preserve">2026</t>
  </si>
  <si>
    <t xml:space="preserve">Verified (T&amp;T release)</t>
  </si>
  <si>
    <t xml:space="preserve">European Union</t>
  </si>
  <si>
    <t xml:space="preserve">exceeds 93</t>
  </si>
  <si>
    <t xml:space="preserve">Markets reporting MEP trade shortages</t>
  </si>
  <si>
    <t xml:space="preserve">Global</t>
  </si>
  <si>
    <t xml:space="preserve">87</t>
  </si>
  <si>
    <t xml:space="preserve">Verified (as reported by MEED)</t>
  </si>
  <si>
    <t xml:space="preserve">Average construction labour cost</t>
  </si>
  <si>
    <t xml:space="preserve">US$/hour</t>
  </si>
  <si>
    <t xml:space="preserve">Australia and New Zealand</t>
  </si>
  <si>
    <t xml:space="preserve">Construction cost inflation (forecast)</t>
  </si>
  <si>
    <t xml:space="preserve">Middle East</t>
  </si>
  <si>
    <t xml:space="preserve">2027 forecast</t>
  </si>
  <si>
    <t xml:space="preserve">Construction cost rise per MW since Q4 2024 edition</t>
  </si>
  <si>
    <t xml:space="preserve">US and Canada (C&amp;W)</t>
  </si>
  <si>
    <t xml:space="preserve">2026 guide</t>
  </si>
  <si>
    <t xml:space="preserve">Cushman &amp; Wakefield</t>
  </si>
  <si>
    <t xml:space="preserve">Verified (C&amp;W release)</t>
  </si>
  <si>
    <t xml:space="preserve">All-in greenfield development cost, most modern facilities</t>
  </si>
  <si>
    <t xml:space="preserve">Verified (C&amp;W release); excludes chips and GPUs</t>
  </si>
  <si>
    <t xml:space="preserve">Power infrastructure share of total greenfield cost (largest category)</t>
  </si>
  <si>
    <t xml:space="preserve">Verified (C&amp;W release); contingencies rank second</t>
  </si>
  <si>
    <t xml:space="preserve">Average construction cost increase</t>
  </si>
  <si>
    <t xml:space="preserve">Asia-Pacific (C&amp;W)</t>
  </si>
  <si>
    <t xml:space="preserve">% YoY</t>
  </si>
  <si>
    <t xml:space="preserve">Verified (C&amp;W APAC guide page)</t>
  </si>
  <si>
    <t xml:space="preserve">Primary-market supply</t>
  </si>
  <si>
    <t xml:space="preserve">North America (CBRE)</t>
  </si>
  <si>
    <t xml:space="preserve">MW</t>
  </si>
  <si>
    <t xml:space="preserve">H1 2026</t>
  </si>
  <si>
    <t xml:space="preserve">CBRE</t>
  </si>
  <si>
    <t xml:space="preserve">Verified (CBRE)</t>
  </si>
  <si>
    <t xml:space="preserve">Primary-market supply growth</t>
  </si>
  <si>
    <t xml:space="preserve">Capacity under construction</t>
  </si>
  <si>
    <t xml:space="preserve">Capacity under construction growth</t>
  </si>
  <si>
    <t xml:space="preserve">Primary-market vacancy</t>
  </si>
  <si>
    <t xml:space="preserve">H1 2026 (H1 2025: 1.6%)</t>
  </si>
  <si>
    <t xml:space="preserve">Share of under-construction capacity preleased</t>
  </si>
  <si>
    <t xml:space="preserve">H1 2026 (a year earlier: 74.3%)</t>
  </si>
  <si>
    <t xml:space="preserve">Atlanta capacity under construction</t>
  </si>
  <si>
    <t xml:space="preserve">Atlanta (CBRE)</t>
  </si>
  <si>
    <t xml:space="preserve">Verified (CBRE); +52.3% YoY, now ahead of Northern Virginia</t>
  </si>
  <si>
    <t xml:space="preserve">Inventory, four largest Latin American markets</t>
  </si>
  <si>
    <t xml:space="preserve">Latin America (CBRE)</t>
  </si>
  <si>
    <t xml:space="preserve">Q1 2026</t>
  </si>
  <si>
    <t xml:space="preserve">CBRE Global Data Center Trends 2026</t>
  </si>
  <si>
    <t xml:space="preserve">Verified (CBRE); +41.3% YoY</t>
  </si>
  <si>
    <t xml:space="preserve">Inventory growth, core Asia-Pacific markets</t>
  </si>
  <si>
    <t xml:space="preserve">Asia-Pacific (CBRE)</t>
  </si>
  <si>
    <t xml:space="preserve">Overall vacancy</t>
  </si>
  <si>
    <t xml:space="preserve">New supply growth, primary European markets</t>
  </si>
  <si>
    <t xml:space="preserve">Europe (CBRE)</t>
  </si>
  <si>
    <t xml:space="preserve">Verified as reported by DatacenterDynamics</t>
  </si>
  <si>
    <t xml:space="preserve">Data centre electricity demand growth</t>
  </si>
  <si>
    <t xml:space="preserve">Global (IEA)</t>
  </si>
  <si>
    <t xml:space="preserve">International Energy Agency</t>
  </si>
  <si>
    <t xml:space="preserve">Verified (IEA)</t>
  </si>
  <si>
    <t xml:space="preserve">Global electricity demand growth</t>
  </si>
  <si>
    <t xml:space="preserve">Capex of five large technology companies</t>
  </si>
  <si>
    <t xml:space="preserve">&gt;400</t>
  </si>
  <si>
    <t xml:space="preserve">US$ billion</t>
  </si>
  <si>
    <t xml:space="preserve">2025 (set to rise a further 75% in 2026)</t>
  </si>
  <si>
    <t xml:space="preserve">JLL 2026 vs 2025 (calculated)</t>
  </si>
  <si>
    <t xml:space="preserve">JLL 2026 vs 2020 (calculated)</t>
  </si>
  <si>
    <t xml:space="preserve">C&amp;W US/Canada all-in vs JLL global shell-and-core (ratio only; scopes differ and must not be subtracted)</t>
  </si>
  <si>
    <t xml:space="preserve">Source register and verification record</t>
  </si>
  <si>
    <t xml:space="preserve">ID</t>
  </si>
  <si>
    <t xml:space="preserve">Source</t>
  </si>
  <si>
    <t xml:space="preserve">Date</t>
  </si>
  <si>
    <t xml:space="preserve">Used for</t>
  </si>
  <si>
    <t xml:space="preserve">URL</t>
  </si>
  <si>
    <t xml:space="preserve">S1</t>
  </si>
  <si>
    <t xml:space="preserve">Data centre construction cost index 2025-2026 (press release)</t>
  </si>
  <si>
    <t xml:space="preserve">2025-11-05</t>
  </si>
  <si>
    <t xml:space="preserve">Market $/W values (Tokyo, Singapore, Zurich, Silicon Valley, London, Frankfurt); 52 markets; 5.5% inflation; 7-10% liquid-cooling premium</t>
  </si>
  <si>
    <t xml:space="preserve">https://www.turnerandtownsend.com/en-us/news/ai-data-center-rush-raises-alarm-over-construction-supply-chain/</t>
  </si>
  <si>
    <t xml:space="preserve">S2</t>
  </si>
  <si>
    <t xml:space="preserve">Data centre construction cost index 2025: methodology</t>
  </si>
  <si>
    <t xml:space="preserve">2026-01</t>
  </si>
  <si>
    <t xml:space="preserve">Index methodology; cost headings; 30-50 MW air-cooled build-to-suit basis</t>
  </si>
  <si>
    <t xml:space="preserve">https://reports.turnerandtownsend.com/data-centre-construction-cost-index-2025/methodology</t>
  </si>
  <si>
    <t xml:space="preserve">S3</t>
  </si>
  <si>
    <t xml:space="preserve">Tokyo ranks first in data centre construction cost index (Japan release)</t>
  </si>
  <si>
    <t xml:space="preserve">Turner &amp; Townsend Japan</t>
  </si>
  <si>
    <t xml:space="preserve">Osaka $14.1/W, 4th</t>
  </si>
  <si>
    <t xml:space="preserve">https://assets.foleon.com/eu-central-1/de-uploads-7e3kk3/48604/20251105_1.df9383907cb0.pdf</t>
  </si>
  <si>
    <t xml:space="preserve">S4</t>
  </si>
  <si>
    <t xml:space="preserve">2026 Global Data Center Outlook</t>
  </si>
  <si>
    <t xml:space="preserve">JLL</t>
  </si>
  <si>
    <t xml:space="preserve">Global average $7.7M (2020), $10.7M (2025), $11.3M (2026 forecast); 15 market ranges (as transcribed in workbook)</t>
  </si>
  <si>
    <t xml:space="preserve">https://www.jll.com/content/dam/jllcom/en/global/documents/reports/research-reports/26-research-global-data-center-outlook.pdf</t>
  </si>
  <si>
    <t xml:space="preserve">S5</t>
  </si>
  <si>
    <t xml:space="preserve">JLL 2026 Global Data Center Outlook (coverage of the forecast)</t>
  </si>
  <si>
    <t xml:space="preserve">MBA NewsLink (secondary)</t>
  </si>
  <si>
    <t xml:space="preserve">Wording of the $11.3M forecast and +6%</t>
  </si>
  <si>
    <t xml:space="preserve">https://newslink.mba.org/?p=267945</t>
  </si>
  <si>
    <t xml:space="preserve">S6</t>
  </si>
  <si>
    <t xml:space="preserve">2026 Data Center Development Cost Guide (press release)</t>
  </si>
  <si>
    <t xml:space="preserve">2026-09</t>
  </si>
  <si>
    <t xml:space="preserve">US/Canada $17.6M all-in; +21% per MW; power 21% of cost</t>
  </si>
  <si>
    <t xml:space="preserve">https://ir.cushmanwakefield.com/news/press-release-details/2026/Cushman--Wakefield-Releases-2026-Data-Center-Development-Cost-Guide-Citing-21-Rise-in-Per-MW-Construction-Costs/default.aspx</t>
  </si>
  <si>
    <t xml:space="preserve">S7</t>
  </si>
  <si>
    <t xml:space="preserve">Asia Pacific Data Centre Construction Cost Guide 2026</t>
  </si>
  <si>
    <t xml:space="preserve">APAC market ranges (as transcribed in workbook); 10% average YoY in 2025; 26 locations / 90 clusters</t>
  </si>
  <si>
    <t xml:space="preserve">https://www.cushmanwakefield.com/fr-lu/insights/apac-data-centre-construction-cost-guide</t>
  </si>
  <si>
    <t xml:space="preserve">S8</t>
  </si>
  <si>
    <t xml:space="preserve">North America Data Center Trends H1 2026</t>
  </si>
  <si>
    <t xml:space="preserve">2026-08-27</t>
  </si>
  <si>
    <t xml:space="preserve">NA supply, vacancy, construction, preleasing</t>
  </si>
  <si>
    <t xml:space="preserve">https://www.cbre.com/insights/books/north-america-data-center-trends-h1-2026</t>
  </si>
  <si>
    <t xml:space="preserve">S9</t>
  </si>
  <si>
    <t xml:space="preserve">Global Data Center Trends 2026</t>
  </si>
  <si>
    <t xml:space="preserve">Latin America, APAC, Europe supply context</t>
  </si>
  <si>
    <t xml:space="preserve">https://www.cbre.com/insights/reports/global-data-center-trends-2026</t>
  </si>
  <si>
    <t xml:space="preserve">S10</t>
  </si>
  <si>
    <t xml:space="preserve">Global Construction Market Intelligence 2026 (news release)</t>
  </si>
  <si>
    <t xml:space="preserve">2026-07</t>
  </si>
  <si>
    <t xml:space="preserve">Labour shortage shares; labour cost; inflation</t>
  </si>
  <si>
    <t xml:space="preserve">https://www.turnerandtownsend.com/news/growth-of-ai-infrastructure-driving-job-creation-in-global-construction-market/</t>
  </si>
  <si>
    <t xml:space="preserve">S11</t>
  </si>
  <si>
    <t xml:space="preserve">Middle East construction cost inflation to hit 5.1% by 2027 (coverage of GCMI 2026)</t>
  </si>
  <si>
    <t xml:space="preserve">MEED</t>
  </si>
  <si>
    <t xml:space="preserve">2026-07-09</t>
  </si>
  <si>
    <t xml:space="preserve">Middle East 5.1% (2027); MEP shortages 87%; wage figures</t>
  </si>
  <si>
    <t xml:space="preserve">https://www.meed.com/middle-east-construction-cost-inflation-to-hit-51-by-2027</t>
  </si>
  <si>
    <t xml:space="preserve">S12</t>
  </si>
  <si>
    <t xml:space="preserve">Data centre electricity use surged in 2025</t>
  </si>
  <si>
    <t xml:space="preserve">2026-04-17</t>
  </si>
  <si>
    <t xml:space="preserve">+17% data centre electricity demand; big-five capex</t>
  </si>
  <si>
    <t xml:space="preserve">https://www.iea.org/news/data-centre-electricity-use-surged-in-2025-even-with-tightening-bottlenecks-driving-a-scramble-for-solutions</t>
  </si>
  <si>
    <t xml:space="preserve">Excluded from the article and this dataset</t>
  </si>
  <si>
    <t xml:space="preserve">#</t>
  </si>
  <si>
    <t xml:space="preserve">Item in supplied workbook</t>
  </si>
  <si>
    <t xml:space="preserve">Reason</t>
  </si>
  <si>
    <t xml:space="preserve">DC Market Insights five-region contractor-value series (North America 6.55, Europe 8.42, Asia-Pacific 6.05, MEA 7.11, Latin America 5.82 $M/MW)</t>
  </si>
  <si>
    <t xml:space="preserve">Source page not accessible; no third-party confirmation (workbook's own log: unverified)</t>
  </si>
  <si>
    <t xml:space="preserve">T&amp;T GCMI figures: North America 3.6%, Asia 3.1%, Dubai 5.0%, Bogota 8.0%, Monterrey 0.7%, EU 2.8% (2027), MEP material 5%+</t>
  </si>
  <si>
    <t xml:space="preserve">Could not be confirmed against T&amp;T text pages; not used</t>
  </si>
  <si>
    <t xml:space="preserve">Labour shortage share of 77.7% (global)</t>
  </si>
  <si>
    <t xml:space="preserve">T&amp;T's release says about 71% of markets; difference not reconciled; 71% used</t>
  </si>
  <si>
    <t xml:space="preserve">Powered land $0.584M/MW (+51% YoY)</t>
  </si>
  <si>
    <t xml:space="preserve">Not confirmed against C&amp;W's release</t>
  </si>
  <si>
    <t xml:space="preserve">Eurostat electricity price and financing/rates rows</t>
  </si>
  <si>
    <t xml:space="preserve">Outside the construction-cost scope of this report</t>
  </si>
  <si>
    <t xml:space="preserve">Note in the workbook's log that 21% is a cost rise and not the power share</t>
  </si>
  <si>
    <t xml:space="preserve">Incorrect: C&amp;W's release states both a 21% rise per MW and power at 21% of total greenfield cost (two separate figures)</t>
  </si>
  <si>
    <t xml:space="preserve">C&amp;W US/Canada guide publication date</t>
  </si>
  <si>
    <t xml:space="preserve">Sources conflict (trade press 20 Aug 2026; release dated 3 Sep 2026); no date asserted in the article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</si>
</sst>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\+0.00;\-0.00;0.00"/>
    <numFmt numFmtId="167" formatCode="0.00\x"/>
    <numFmt numFmtId="168" formatCode="0.0\x"/>
    <numFmt numFmtId="169" formatCode="General"/>
    <numFmt numFmtId="170" formatCode="0.0"/>
    <numFmt numFmtId="171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B467B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2B467B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3360"/>
        <bgColor rgb="FF2B467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4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E4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D3360"/>
      <rgbColor rgb="FF339966"/>
      <rgbColor rgb="FF003300"/>
      <rgbColor rgb="FF333300"/>
      <rgbColor rgb="FF993300"/>
      <rgbColor rgb="FF993366"/>
      <rgbColor rgb="FF2B467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46"/>
    <col collapsed="false" customWidth="true" hidden="false" outlineLevel="0" max="7" min="5" style="0" width="12"/>
    <col collapsed="false" customWidth="true" hidden="false" outlineLevel="0" max="10" min="8" style="0" width="14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3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s">
        <v>12</v>
      </c>
      <c r="B5" s="4" t="s">
        <v>13</v>
      </c>
      <c r="C5" s="5" t="n">
        <v>15.2</v>
      </c>
      <c r="D5" s="4" t="s">
        <v>14</v>
      </c>
      <c r="E5" s="5" t="n">
        <v>14</v>
      </c>
      <c r="F5" s="5" t="n">
        <v>18</v>
      </c>
      <c r="G5" s="6" t="n">
        <f aca="false">IF(E5="","",(E5+F5)/2)</f>
        <v>16</v>
      </c>
      <c r="H5" s="6" t="n">
        <f aca="false">IF(C5&lt;&gt;"",C5,G5)</f>
        <v>15.2</v>
      </c>
      <c r="I5" s="7" t="n">
        <f aca="false">IF(AND(C5&lt;&gt;"",G5&lt;&gt;""),G5-C5,"")</f>
        <v>0.800000000000001</v>
      </c>
      <c r="J5" s="8" t="s">
        <v>15</v>
      </c>
    </row>
    <row r="6" customFormat="false" ht="15" hidden="false" customHeight="false" outlineLevel="0" collapsed="false">
      <c r="A6" s="4" t="s">
        <v>16</v>
      </c>
      <c r="B6" s="4" t="s">
        <v>13</v>
      </c>
      <c r="C6" s="5" t="n">
        <v>14.5</v>
      </c>
      <c r="D6" s="4" t="s">
        <v>14</v>
      </c>
      <c r="E6" s="5" t="n">
        <v>12</v>
      </c>
      <c r="F6" s="5" t="n">
        <v>15</v>
      </c>
      <c r="G6" s="6" t="n">
        <f aca="false">IF(E6="","",(E6+F6)/2)</f>
        <v>13.5</v>
      </c>
      <c r="H6" s="6" t="n">
        <f aca="false">IF(C6&lt;&gt;"",C6,G6)</f>
        <v>14.5</v>
      </c>
      <c r="I6" s="7" t="n">
        <f aca="false">IF(AND(C6&lt;&gt;"",G6&lt;&gt;""),G6-C6,"")</f>
        <v>-1</v>
      </c>
      <c r="J6" s="8" t="s">
        <v>15</v>
      </c>
    </row>
    <row r="7" customFormat="false" ht="15" hidden="false" customHeight="false" outlineLevel="0" collapsed="false">
      <c r="A7" s="4" t="s">
        <v>17</v>
      </c>
      <c r="B7" s="4" t="s">
        <v>18</v>
      </c>
      <c r="C7" s="5" t="n">
        <v>14.2</v>
      </c>
      <c r="D7" s="4" t="s">
        <v>14</v>
      </c>
      <c r="E7" s="9"/>
      <c r="F7" s="9"/>
      <c r="G7" s="6" t="str">
        <f aca="false">IF(E7="","",(E7+F7)/2)</f>
        <v/>
      </c>
      <c r="H7" s="6" t="n">
        <f aca="false">IF(C7&lt;&gt;"",C7,G7)</f>
        <v>14.2</v>
      </c>
      <c r="I7" s="7" t="str">
        <f aca="false">IF(AND(C7&lt;&gt;"",G7&lt;&gt;""),G7-C7,"")</f>
        <v/>
      </c>
      <c r="J7" s="8" t="s">
        <v>15</v>
      </c>
    </row>
    <row r="8" customFormat="false" ht="15" hidden="false" customHeight="false" outlineLevel="0" collapsed="false">
      <c r="A8" s="4" t="s">
        <v>19</v>
      </c>
      <c r="B8" s="4" t="s">
        <v>13</v>
      </c>
      <c r="C8" s="5" t="n">
        <v>14.1</v>
      </c>
      <c r="D8" s="4" t="s">
        <v>14</v>
      </c>
      <c r="E8" s="9"/>
      <c r="F8" s="9"/>
      <c r="G8" s="6" t="str">
        <f aca="false">IF(E8="","",(E8+F8)/2)</f>
        <v/>
      </c>
      <c r="H8" s="6" t="n">
        <f aca="false">IF(C8&lt;&gt;"",C8,G8)</f>
        <v>14.1</v>
      </c>
      <c r="I8" s="7" t="str">
        <f aca="false">IF(AND(C8&lt;&gt;"",G8&lt;&gt;""),G8-C8,"")</f>
        <v/>
      </c>
      <c r="J8" s="8" t="s">
        <v>15</v>
      </c>
    </row>
    <row r="9" customFormat="false" ht="15" hidden="false" customHeight="false" outlineLevel="0" collapsed="false">
      <c r="A9" s="4" t="s">
        <v>20</v>
      </c>
      <c r="B9" s="4" t="s">
        <v>21</v>
      </c>
      <c r="C9" s="5" t="n">
        <v>13.3</v>
      </c>
      <c r="D9" s="4" t="s">
        <v>14</v>
      </c>
      <c r="E9" s="9"/>
      <c r="F9" s="9"/>
      <c r="G9" s="6" t="str">
        <f aca="false">IF(E9="","",(E9+F9)/2)</f>
        <v/>
      </c>
      <c r="H9" s="6" t="n">
        <f aca="false">IF(C9&lt;&gt;"",C9,G9)</f>
        <v>13.3</v>
      </c>
      <c r="I9" s="7" t="str">
        <f aca="false">IF(AND(C9&lt;&gt;"",G9&lt;&gt;""),G9-C9,"")</f>
        <v/>
      </c>
      <c r="J9" s="8" t="s">
        <v>15</v>
      </c>
    </row>
    <row r="10" customFormat="false" ht="15" hidden="false" customHeight="false" outlineLevel="0" collapsed="false">
      <c r="A10" s="4" t="s">
        <v>22</v>
      </c>
      <c r="B10" s="4" t="s">
        <v>21</v>
      </c>
      <c r="C10" s="9"/>
      <c r="D10" s="4"/>
      <c r="E10" s="5" t="n">
        <v>12</v>
      </c>
      <c r="F10" s="5" t="n">
        <v>14</v>
      </c>
      <c r="G10" s="6" t="n">
        <f aca="false">IF(E10="","",(E10+F10)/2)</f>
        <v>13</v>
      </c>
      <c r="H10" s="6" t="n">
        <f aca="false">IF(C10&lt;&gt;"",C10,G10)</f>
        <v>13</v>
      </c>
      <c r="I10" s="7" t="str">
        <f aca="false">IF(AND(C10&lt;&gt;"",G10&lt;&gt;""),G10-C10,"")</f>
        <v/>
      </c>
      <c r="J10" s="8"/>
    </row>
    <row r="11" customFormat="false" ht="15" hidden="false" customHeight="false" outlineLevel="0" collapsed="false">
      <c r="A11" s="4" t="s">
        <v>23</v>
      </c>
      <c r="B11" s="4" t="s">
        <v>21</v>
      </c>
      <c r="C11" s="5" t="n">
        <v>12.9</v>
      </c>
      <c r="D11" s="4" t="s">
        <v>24</v>
      </c>
      <c r="E11" s="9"/>
      <c r="F11" s="9"/>
      <c r="G11" s="6" t="str">
        <f aca="false">IF(E11="","",(E11+F11)/2)</f>
        <v/>
      </c>
      <c r="H11" s="6" t="n">
        <f aca="false">IF(C11&lt;&gt;"",C11,G11)</f>
        <v>12.9</v>
      </c>
      <c r="I11" s="7" t="str">
        <f aca="false">IF(AND(C11&lt;&gt;"",G11&lt;&gt;""),G11-C11,"")</f>
        <v/>
      </c>
      <c r="J11" s="8" t="s">
        <v>15</v>
      </c>
    </row>
    <row r="12" customFormat="false" ht="15" hidden="false" customHeight="false" outlineLevel="0" collapsed="false">
      <c r="A12" s="4" t="s">
        <v>25</v>
      </c>
      <c r="B12" s="4" t="s">
        <v>18</v>
      </c>
      <c r="C12" s="5" t="n">
        <v>12.4</v>
      </c>
      <c r="D12" s="4" t="s">
        <v>24</v>
      </c>
      <c r="E12" s="9"/>
      <c r="F12" s="9"/>
      <c r="G12" s="6" t="str">
        <f aca="false">IF(E12="","",(E12+F12)/2)</f>
        <v/>
      </c>
      <c r="H12" s="6" t="n">
        <f aca="false">IF(C12&lt;&gt;"",C12,G12)</f>
        <v>12.4</v>
      </c>
      <c r="I12" s="7" t="str">
        <f aca="false">IF(AND(C12&lt;&gt;"",G12&lt;&gt;""),G12-C12,"")</f>
        <v/>
      </c>
      <c r="J12" s="8" t="s">
        <v>15</v>
      </c>
    </row>
    <row r="13" customFormat="false" ht="15" hidden="false" customHeight="false" outlineLevel="0" collapsed="false">
      <c r="A13" s="4" t="s">
        <v>26</v>
      </c>
      <c r="B13" s="4" t="s">
        <v>13</v>
      </c>
      <c r="C13" s="5" t="n">
        <v>12.3</v>
      </c>
      <c r="D13" s="4" t="s">
        <v>24</v>
      </c>
      <c r="E13" s="9"/>
      <c r="F13" s="9"/>
      <c r="G13" s="6" t="str">
        <f aca="false">IF(E13="","",(E13+F13)/2)</f>
        <v/>
      </c>
      <c r="H13" s="6" t="n">
        <f aca="false">IF(C13&lt;&gt;"",C13,G13)</f>
        <v>12.3</v>
      </c>
      <c r="I13" s="7" t="str">
        <f aca="false">IF(AND(C13&lt;&gt;"",G13&lt;&gt;""),G13-C13,"")</f>
        <v/>
      </c>
      <c r="J13" s="8" t="s">
        <v>15</v>
      </c>
    </row>
    <row r="14" customFormat="false" ht="15" hidden="false" customHeight="false" outlineLevel="0" collapsed="false">
      <c r="A14" s="4" t="s">
        <v>27</v>
      </c>
      <c r="B14" s="4" t="s">
        <v>18</v>
      </c>
      <c r="C14" s="5" t="n">
        <v>12.3</v>
      </c>
      <c r="D14" s="4" t="s">
        <v>24</v>
      </c>
      <c r="E14" s="9"/>
      <c r="F14" s="9"/>
      <c r="G14" s="6" t="str">
        <f aca="false">IF(E14="","",(E14+F14)/2)</f>
        <v/>
      </c>
      <c r="H14" s="6" t="n">
        <f aca="false">IF(C14&lt;&gt;"",C14,G14)</f>
        <v>12.3</v>
      </c>
      <c r="I14" s="7" t="str">
        <f aca="false">IF(AND(C14&lt;&gt;"",G14&lt;&gt;""),G14-C14,"")</f>
        <v/>
      </c>
      <c r="J14" s="8" t="s">
        <v>15</v>
      </c>
    </row>
    <row r="15" customFormat="false" ht="15" hidden="false" customHeight="false" outlineLevel="0" collapsed="false">
      <c r="A15" s="4" t="s">
        <v>28</v>
      </c>
      <c r="B15" s="4" t="s">
        <v>18</v>
      </c>
      <c r="C15" s="5" t="n">
        <v>12.3</v>
      </c>
      <c r="D15" s="4" t="s">
        <v>24</v>
      </c>
      <c r="E15" s="9"/>
      <c r="F15" s="9"/>
      <c r="G15" s="6" t="str">
        <f aca="false">IF(E15="","",(E15+F15)/2)</f>
        <v/>
      </c>
      <c r="H15" s="6" t="n">
        <f aca="false">IF(C15&lt;&gt;"",C15,G15)</f>
        <v>12.3</v>
      </c>
      <c r="I15" s="7" t="str">
        <f aca="false">IF(AND(C15&lt;&gt;"",G15&lt;&gt;""),G15-C15,"")</f>
        <v/>
      </c>
      <c r="J15" s="8" t="s">
        <v>15</v>
      </c>
    </row>
    <row r="16" customFormat="false" ht="15" hidden="false" customHeight="false" outlineLevel="0" collapsed="false">
      <c r="A16" s="4" t="s">
        <v>29</v>
      </c>
      <c r="B16" s="4" t="s">
        <v>18</v>
      </c>
      <c r="C16" s="5" t="n">
        <v>12</v>
      </c>
      <c r="D16" s="4" t="s">
        <v>14</v>
      </c>
      <c r="E16" s="5" t="n">
        <v>12</v>
      </c>
      <c r="F16" s="5" t="n">
        <v>14</v>
      </c>
      <c r="G16" s="6" t="n">
        <f aca="false">IF(E16="","",(E16+F16)/2)</f>
        <v>13</v>
      </c>
      <c r="H16" s="6" t="n">
        <f aca="false">IF(C16&lt;&gt;"",C16,G16)</f>
        <v>12</v>
      </c>
      <c r="I16" s="7" t="n">
        <f aca="false">IF(AND(C16&lt;&gt;"",G16&lt;&gt;""),G16-C16,"")</f>
        <v>1</v>
      </c>
      <c r="J16" s="8" t="s">
        <v>15</v>
      </c>
    </row>
    <row r="17" customFormat="false" ht="15" hidden="false" customHeight="false" outlineLevel="0" collapsed="false">
      <c r="A17" s="4" t="s">
        <v>30</v>
      </c>
      <c r="B17" s="4" t="s">
        <v>18</v>
      </c>
      <c r="C17" s="5" t="n">
        <v>11.6</v>
      </c>
      <c r="D17" s="4" t="s">
        <v>14</v>
      </c>
      <c r="E17" s="5" t="n">
        <v>11</v>
      </c>
      <c r="F17" s="5" t="n">
        <v>13</v>
      </c>
      <c r="G17" s="6" t="n">
        <f aca="false">IF(E17="","",(E17+F17)/2)</f>
        <v>12</v>
      </c>
      <c r="H17" s="6" t="n">
        <f aca="false">IF(C17&lt;&gt;"",C17,G17)</f>
        <v>11.6</v>
      </c>
      <c r="I17" s="7" t="n">
        <f aca="false">IF(AND(C17&lt;&gt;"",G17&lt;&gt;""),G17-C17,"")</f>
        <v>0.4</v>
      </c>
      <c r="J17" s="8" t="s">
        <v>15</v>
      </c>
    </row>
    <row r="18" customFormat="false" ht="15" hidden="false" customHeight="false" outlineLevel="0" collapsed="false">
      <c r="A18" s="4" t="s">
        <v>31</v>
      </c>
      <c r="B18" s="4" t="s">
        <v>21</v>
      </c>
      <c r="C18" s="9"/>
      <c r="D18" s="4"/>
      <c r="E18" s="5" t="n">
        <v>11</v>
      </c>
      <c r="F18" s="5" t="n">
        <v>12</v>
      </c>
      <c r="G18" s="6" t="n">
        <f aca="false">IF(E18="","",(E18+F18)/2)</f>
        <v>11.5</v>
      </c>
      <c r="H18" s="6" t="n">
        <f aca="false">IF(C18&lt;&gt;"",C18,G18)</f>
        <v>11.5</v>
      </c>
      <c r="I18" s="7" t="str">
        <f aca="false">IF(AND(C18&lt;&gt;"",G18&lt;&gt;""),G18-C18,"")</f>
        <v/>
      </c>
      <c r="J18" s="8"/>
    </row>
    <row r="19" customFormat="false" ht="15" hidden="false" customHeight="false" outlineLevel="0" collapsed="false">
      <c r="A19" s="4" t="s">
        <v>32</v>
      </c>
      <c r="B19" s="4" t="s">
        <v>18</v>
      </c>
      <c r="C19" s="9"/>
      <c r="D19" s="4"/>
      <c r="E19" s="5" t="n">
        <v>11</v>
      </c>
      <c r="F19" s="5" t="n">
        <v>12</v>
      </c>
      <c r="G19" s="6" t="n">
        <f aca="false">IF(E19="","",(E19+F19)/2)</f>
        <v>11.5</v>
      </c>
      <c r="H19" s="6" t="n">
        <f aca="false">IF(C19&lt;&gt;"",C19,G19)</f>
        <v>11.5</v>
      </c>
      <c r="I19" s="7" t="str">
        <f aca="false">IF(AND(C19&lt;&gt;"",G19&lt;&gt;""),G19-C19,"")</f>
        <v/>
      </c>
      <c r="J19" s="8"/>
    </row>
    <row r="20" customFormat="false" ht="15" hidden="false" customHeight="false" outlineLevel="0" collapsed="false">
      <c r="A20" s="4" t="s">
        <v>33</v>
      </c>
      <c r="B20" s="4" t="s">
        <v>18</v>
      </c>
      <c r="C20" s="9"/>
      <c r="D20" s="4"/>
      <c r="E20" s="5" t="n">
        <v>11</v>
      </c>
      <c r="F20" s="5" t="n">
        <v>12</v>
      </c>
      <c r="G20" s="6" t="n">
        <f aca="false">IF(E20="","",(E20+F20)/2)</f>
        <v>11.5</v>
      </c>
      <c r="H20" s="6" t="n">
        <f aca="false">IF(C20&lt;&gt;"",C20,G20)</f>
        <v>11.5</v>
      </c>
      <c r="I20" s="7" t="str">
        <f aca="false">IF(AND(C20&lt;&gt;"",G20&lt;&gt;""),G20-C20,"")</f>
        <v/>
      </c>
      <c r="J20" s="8"/>
    </row>
    <row r="21" customFormat="false" ht="15" hidden="false" customHeight="false" outlineLevel="0" collapsed="false">
      <c r="A21" s="4" t="s">
        <v>34</v>
      </c>
      <c r="B21" s="4" t="s">
        <v>13</v>
      </c>
      <c r="C21" s="9"/>
      <c r="D21" s="4"/>
      <c r="E21" s="5" t="n">
        <v>11</v>
      </c>
      <c r="F21" s="5" t="n">
        <v>12</v>
      </c>
      <c r="G21" s="6" t="n">
        <f aca="false">IF(E21="","",(E21+F21)/2)</f>
        <v>11.5</v>
      </c>
      <c r="H21" s="6" t="n">
        <f aca="false">IF(C21&lt;&gt;"",C21,G21)</f>
        <v>11.5</v>
      </c>
      <c r="I21" s="7" t="str">
        <f aca="false">IF(AND(C21&lt;&gt;"",G21&lt;&gt;""),G21-C21,"")</f>
        <v/>
      </c>
      <c r="J21" s="8"/>
    </row>
    <row r="22" customFormat="false" ht="15" hidden="false" customHeight="false" outlineLevel="0" collapsed="false">
      <c r="A22" s="4" t="s">
        <v>35</v>
      </c>
      <c r="B22" s="4" t="s">
        <v>36</v>
      </c>
      <c r="C22" s="5" t="n">
        <v>10.8</v>
      </c>
      <c r="D22" s="4" t="s">
        <v>37</v>
      </c>
      <c r="E22" s="9"/>
      <c r="F22" s="9"/>
      <c r="G22" s="6" t="str">
        <f aca="false">IF(E22="","",(E22+F22)/2)</f>
        <v/>
      </c>
      <c r="H22" s="6" t="n">
        <f aca="false">IF(C22&lt;&gt;"",C22,G22)</f>
        <v>10.8</v>
      </c>
      <c r="I22" s="7" t="str">
        <f aca="false">IF(AND(C22&lt;&gt;"",G22&lt;&gt;""),G22-C22,"")</f>
        <v/>
      </c>
      <c r="J22" s="8" t="s">
        <v>38</v>
      </c>
    </row>
    <row r="23" customFormat="false" ht="15" hidden="false" customHeight="false" outlineLevel="0" collapsed="false">
      <c r="A23" s="4" t="s">
        <v>39</v>
      </c>
      <c r="B23" s="4" t="s">
        <v>36</v>
      </c>
      <c r="C23" s="5" t="n">
        <v>10.5</v>
      </c>
      <c r="D23" s="4" t="s">
        <v>24</v>
      </c>
      <c r="E23" s="9"/>
      <c r="F23" s="9"/>
      <c r="G23" s="6" t="str">
        <f aca="false">IF(E23="","",(E23+F23)/2)</f>
        <v/>
      </c>
      <c r="H23" s="6" t="n">
        <f aca="false">IF(C23&lt;&gt;"",C23,G23)</f>
        <v>10.5</v>
      </c>
      <c r="I23" s="7" t="str">
        <f aca="false">IF(AND(C23&lt;&gt;"",G23&lt;&gt;""),G23-C23,"")</f>
        <v/>
      </c>
      <c r="J23" s="8" t="s">
        <v>15</v>
      </c>
    </row>
    <row r="24" customFormat="false" ht="15" hidden="false" customHeight="false" outlineLevel="0" collapsed="false">
      <c r="A24" s="4" t="s">
        <v>40</v>
      </c>
      <c r="B24" s="4" t="s">
        <v>21</v>
      </c>
      <c r="C24" s="9"/>
      <c r="D24" s="4"/>
      <c r="E24" s="5" t="n">
        <v>10</v>
      </c>
      <c r="F24" s="5" t="n">
        <v>11</v>
      </c>
      <c r="G24" s="6" t="n">
        <f aca="false">IF(E24="","",(E24+F24)/2)</f>
        <v>10.5</v>
      </c>
      <c r="H24" s="6" t="n">
        <f aca="false">IF(C24&lt;&gt;"",C24,G24)</f>
        <v>10.5</v>
      </c>
      <c r="I24" s="7" t="str">
        <f aca="false">IF(AND(C24&lt;&gt;"",G24&lt;&gt;""),G24-C24,"")</f>
        <v/>
      </c>
      <c r="J24" s="8"/>
    </row>
    <row r="25" customFormat="false" ht="15" hidden="false" customHeight="false" outlineLevel="0" collapsed="false">
      <c r="A25" s="4" t="s">
        <v>41</v>
      </c>
      <c r="B25" s="4" t="s">
        <v>21</v>
      </c>
      <c r="C25" s="9"/>
      <c r="D25" s="4"/>
      <c r="E25" s="5" t="n">
        <v>10</v>
      </c>
      <c r="F25" s="5" t="n">
        <v>11</v>
      </c>
      <c r="G25" s="6" t="n">
        <f aca="false">IF(E25="","",(E25+F25)/2)</f>
        <v>10.5</v>
      </c>
      <c r="H25" s="6" t="n">
        <f aca="false">IF(C25&lt;&gt;"",C25,G25)</f>
        <v>10.5</v>
      </c>
      <c r="I25" s="7" t="str">
        <f aca="false">IF(AND(C25&lt;&gt;"",G25&lt;&gt;""),G25-C25,"")</f>
        <v/>
      </c>
      <c r="J25" s="8"/>
    </row>
    <row r="26" customFormat="false" ht="15" hidden="false" customHeight="false" outlineLevel="0" collapsed="false">
      <c r="A26" s="4" t="s">
        <v>42</v>
      </c>
      <c r="B26" s="4" t="s">
        <v>21</v>
      </c>
      <c r="C26" s="9"/>
      <c r="D26" s="4"/>
      <c r="E26" s="5" t="n">
        <v>10</v>
      </c>
      <c r="F26" s="5" t="n">
        <v>11</v>
      </c>
      <c r="G26" s="6" t="n">
        <f aca="false">IF(E26="","",(E26+F26)/2)</f>
        <v>10.5</v>
      </c>
      <c r="H26" s="6" t="n">
        <f aca="false">IF(C26&lt;&gt;"",C26,G26)</f>
        <v>10.5</v>
      </c>
      <c r="I26" s="7" t="str">
        <f aca="false">IF(AND(C26&lt;&gt;"",G26&lt;&gt;""),G26-C26,"")</f>
        <v/>
      </c>
      <c r="J26" s="8"/>
    </row>
    <row r="27" customFormat="false" ht="15" hidden="false" customHeight="false" outlineLevel="0" collapsed="false">
      <c r="A27" s="4" t="s">
        <v>43</v>
      </c>
      <c r="B27" s="4" t="s">
        <v>13</v>
      </c>
      <c r="C27" s="9"/>
      <c r="D27" s="4"/>
      <c r="E27" s="5" t="n">
        <v>9</v>
      </c>
      <c r="F27" s="5" t="n">
        <v>12</v>
      </c>
      <c r="G27" s="6" t="n">
        <f aca="false">IF(E27="","",(E27+F27)/2)</f>
        <v>10.5</v>
      </c>
      <c r="H27" s="6" t="n">
        <f aca="false">IF(C27&lt;&gt;"",C27,G27)</f>
        <v>10.5</v>
      </c>
      <c r="I27" s="7" t="str">
        <f aca="false">IF(AND(C27&lt;&gt;"",G27&lt;&gt;""),G27-C27,"")</f>
        <v/>
      </c>
      <c r="J27" s="8"/>
    </row>
    <row r="28" customFormat="false" ht="15" hidden="false" customHeight="false" outlineLevel="0" collapsed="false">
      <c r="A28" s="4" t="s">
        <v>44</v>
      </c>
      <c r="B28" s="4" t="s">
        <v>36</v>
      </c>
      <c r="C28" s="5" t="n">
        <v>10.33</v>
      </c>
      <c r="D28" s="4" t="s">
        <v>24</v>
      </c>
      <c r="E28" s="9"/>
      <c r="F28" s="9"/>
      <c r="G28" s="6" t="str">
        <f aca="false">IF(E28="","",(E28+F28)/2)</f>
        <v/>
      </c>
      <c r="H28" s="6" t="n">
        <f aca="false">IF(C28&lt;&gt;"",C28,G28)</f>
        <v>10.33</v>
      </c>
      <c r="I28" s="7" t="str">
        <f aca="false">IF(AND(C28&lt;&gt;"",G28&lt;&gt;""),G28-C28,"")</f>
        <v/>
      </c>
      <c r="J28" s="8" t="s">
        <v>15</v>
      </c>
    </row>
    <row r="29" customFormat="false" ht="15" hidden="false" customHeight="false" outlineLevel="0" collapsed="false">
      <c r="A29" s="4" t="s">
        <v>45</v>
      </c>
      <c r="B29" s="4" t="s">
        <v>36</v>
      </c>
      <c r="C29" s="5" t="n">
        <v>10.06</v>
      </c>
      <c r="D29" s="4" t="s">
        <v>24</v>
      </c>
      <c r="E29" s="9"/>
      <c r="F29" s="9"/>
      <c r="G29" s="6" t="str">
        <f aca="false">IF(E29="","",(E29+F29)/2)</f>
        <v/>
      </c>
      <c r="H29" s="6" t="n">
        <f aca="false">IF(C29&lt;&gt;"",C29,G29)</f>
        <v>10.06</v>
      </c>
      <c r="I29" s="7" t="str">
        <f aca="false">IF(AND(C29&lt;&gt;"",G29&lt;&gt;""),G29-C29,"")</f>
        <v/>
      </c>
      <c r="J29" s="8" t="s">
        <v>15</v>
      </c>
    </row>
    <row r="30" customFormat="false" ht="15" hidden="false" customHeight="false" outlineLevel="0" collapsed="false">
      <c r="A30" s="4" t="s">
        <v>46</v>
      </c>
      <c r="B30" s="4" t="s">
        <v>18</v>
      </c>
      <c r="C30" s="5" t="n">
        <v>10</v>
      </c>
      <c r="D30" s="4" t="s">
        <v>24</v>
      </c>
      <c r="E30" s="5" t="n">
        <v>10</v>
      </c>
      <c r="F30" s="5" t="n">
        <v>11</v>
      </c>
      <c r="G30" s="6" t="n">
        <f aca="false">IF(E30="","",(E30+F30)/2)</f>
        <v>10.5</v>
      </c>
      <c r="H30" s="6" t="n">
        <f aca="false">IF(C30&lt;&gt;"",C30,G30)</f>
        <v>10</v>
      </c>
      <c r="I30" s="7" t="n">
        <f aca="false">IF(AND(C30&lt;&gt;"",G30&lt;&gt;""),G30-C30,"")</f>
        <v>0.5</v>
      </c>
      <c r="J30" s="8" t="s">
        <v>15</v>
      </c>
    </row>
    <row r="31" customFormat="false" ht="15" hidden="false" customHeight="false" outlineLevel="0" collapsed="false">
      <c r="A31" s="4" t="s">
        <v>47</v>
      </c>
      <c r="B31" s="4" t="s">
        <v>18</v>
      </c>
      <c r="C31" s="5" t="n">
        <v>10</v>
      </c>
      <c r="D31" s="4" t="s">
        <v>24</v>
      </c>
      <c r="E31" s="9"/>
      <c r="F31" s="9"/>
      <c r="G31" s="6" t="str">
        <f aca="false">IF(E31="","",(E31+F31)/2)</f>
        <v/>
      </c>
      <c r="H31" s="6" t="n">
        <f aca="false">IF(C31&lt;&gt;"",C31,G31)</f>
        <v>10</v>
      </c>
      <c r="I31" s="7" t="str">
        <f aca="false">IF(AND(C31&lt;&gt;"",G31&lt;&gt;""),G31-C31,"")</f>
        <v/>
      </c>
      <c r="J31" s="8" t="s">
        <v>15</v>
      </c>
    </row>
    <row r="32" customFormat="false" ht="15" hidden="false" customHeight="false" outlineLevel="0" collapsed="false">
      <c r="A32" s="4" t="s">
        <v>48</v>
      </c>
      <c r="B32" s="4" t="s">
        <v>36</v>
      </c>
      <c r="C32" s="5" t="n">
        <v>9.74</v>
      </c>
      <c r="D32" s="4" t="s">
        <v>24</v>
      </c>
      <c r="E32" s="9"/>
      <c r="F32" s="9"/>
      <c r="G32" s="6" t="str">
        <f aca="false">IF(E32="","",(E32+F32)/2)</f>
        <v/>
      </c>
      <c r="H32" s="6" t="n">
        <f aca="false">IF(C32&lt;&gt;"",C32,G32)</f>
        <v>9.74</v>
      </c>
      <c r="I32" s="7" t="str">
        <f aca="false">IF(AND(C32&lt;&gt;"",G32&lt;&gt;""),G32-C32,"")</f>
        <v/>
      </c>
      <c r="J32" s="8" t="s">
        <v>15</v>
      </c>
    </row>
    <row r="33" customFormat="false" ht="15" hidden="false" customHeight="false" outlineLevel="0" collapsed="false">
      <c r="A33" s="4" t="s">
        <v>49</v>
      </c>
      <c r="B33" s="4" t="s">
        <v>21</v>
      </c>
      <c r="C33" s="5" t="n">
        <v>9.5</v>
      </c>
      <c r="D33" s="4" t="s">
        <v>24</v>
      </c>
      <c r="E33" s="9"/>
      <c r="F33" s="9"/>
      <c r="G33" s="6" t="str">
        <f aca="false">IF(E33="","",(E33+F33)/2)</f>
        <v/>
      </c>
      <c r="H33" s="6" t="n">
        <f aca="false">IF(C33&lt;&gt;"",C33,G33)</f>
        <v>9.5</v>
      </c>
      <c r="I33" s="7" t="str">
        <f aca="false">IF(AND(C33&lt;&gt;"",G33&lt;&gt;""),G33-C33,"")</f>
        <v/>
      </c>
      <c r="J33" s="8" t="s">
        <v>15</v>
      </c>
    </row>
    <row r="34" customFormat="false" ht="15" hidden="false" customHeight="false" outlineLevel="0" collapsed="false">
      <c r="A34" s="4" t="s">
        <v>50</v>
      </c>
      <c r="B34" s="4" t="s">
        <v>36</v>
      </c>
      <c r="C34" s="5" t="n">
        <v>8.8</v>
      </c>
      <c r="D34" s="4" t="s">
        <v>37</v>
      </c>
      <c r="E34" s="9"/>
      <c r="F34" s="9"/>
      <c r="G34" s="6" t="str">
        <f aca="false">IF(E34="","",(E34+F34)/2)</f>
        <v/>
      </c>
      <c r="H34" s="6" t="n">
        <f aca="false">IF(C34&lt;&gt;"",C34,G34)</f>
        <v>8.8</v>
      </c>
      <c r="I34" s="7" t="str">
        <f aca="false">IF(AND(C34&lt;&gt;"",G34&lt;&gt;""),G34-C34,"")</f>
        <v/>
      </c>
      <c r="J34" s="8" t="s">
        <v>38</v>
      </c>
    </row>
    <row r="35" customFormat="false" ht="15" hidden="false" customHeight="false" outlineLevel="0" collapsed="false">
      <c r="A35" s="4" t="s">
        <v>51</v>
      </c>
      <c r="B35" s="4" t="s">
        <v>13</v>
      </c>
      <c r="C35" s="5" t="n">
        <v>6.64</v>
      </c>
      <c r="D35" s="4" t="s">
        <v>24</v>
      </c>
      <c r="E35" s="5" t="n">
        <v>6</v>
      </c>
      <c r="F35" s="5" t="n">
        <v>7</v>
      </c>
      <c r="G35" s="6" t="n">
        <f aca="false">IF(E35="","",(E35+F35)/2)</f>
        <v>6.5</v>
      </c>
      <c r="H35" s="6" t="n">
        <f aca="false">IF(C35&lt;&gt;"",C35,G35)</f>
        <v>6.64</v>
      </c>
      <c r="I35" s="7" t="n">
        <f aca="false">IF(AND(C35&lt;&gt;"",G35&lt;&gt;""),G35-C35,"")</f>
        <v>-0.14</v>
      </c>
      <c r="J35" s="8" t="s">
        <v>15</v>
      </c>
    </row>
    <row r="37" customFormat="false" ht="15" hidden="false" customHeight="false" outlineLevel="0" collapsed="false">
      <c r="A37" s="2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6" min="4" style="0" width="14"/>
    <col collapsed="false" customWidth="true" hidden="false" outlineLevel="0" max="7" min="7" style="0" width="16"/>
    <col collapsed="false" customWidth="true" hidden="false" outlineLevel="0" max="10" min="8" style="0" width="14"/>
  </cols>
  <sheetData>
    <row r="1" customFormat="false" ht="16.15" hidden="false" customHeight="false" outlineLevel="0" collapsed="false">
      <c r="A1" s="1" t="s">
        <v>53</v>
      </c>
    </row>
    <row r="2" customFormat="false" ht="15" hidden="false" customHeight="false" outlineLevel="0" collapsed="false">
      <c r="A2" s="2" t="s">
        <v>54</v>
      </c>
    </row>
    <row r="4" customFormat="false" ht="43.5" hidden="false" customHeight="true" outlineLevel="0" collapsed="false">
      <c r="A4" s="3" t="s">
        <v>3</v>
      </c>
      <c r="B4" s="3" t="s">
        <v>55</v>
      </c>
      <c r="C4" s="3" t="s">
        <v>56</v>
      </c>
      <c r="D4" s="3" t="s">
        <v>57</v>
      </c>
      <c r="E4" s="3" t="s">
        <v>58</v>
      </c>
      <c r="F4" s="3" t="s">
        <v>59</v>
      </c>
      <c r="G4" s="3" t="s">
        <v>60</v>
      </c>
      <c r="H4" s="3" t="s">
        <v>61</v>
      </c>
      <c r="I4" s="3" t="s">
        <v>62</v>
      </c>
      <c r="J4" s="3" t="s">
        <v>63</v>
      </c>
    </row>
    <row r="5" customFormat="false" ht="15" hidden="false" customHeight="false" outlineLevel="0" collapsed="false">
      <c r="A5" s="4" t="s">
        <v>21</v>
      </c>
      <c r="B5" s="4" t="n">
        <f aca="false">COUNTIFS('Market Cost Matrix'!$B$5:$B$35,A5,'Market Cost Matrix'!$G$5:$G$35,"&gt;0")</f>
        <v>5</v>
      </c>
      <c r="C5" s="6" t="n">
        <f aca="false">IFERROR(AVERAGEIFS('Market Cost Matrix'!$G$5:$G$35,'Market Cost Matrix'!$B$5:$B$35,A5),"n/a")</f>
        <v>11.2</v>
      </c>
      <c r="D5" s="6" t="n">
        <f aca="false">IF(B5=0,"n/a",_xlfn.MINIFS('Market Cost Matrix'!$G$5:$G$35,'Market Cost Matrix'!$B$5:$B$35,A5))</f>
        <v>10.5</v>
      </c>
      <c r="E5" s="6" t="n">
        <f aca="false">IF(B5=0,"n/a",_xlfn.MAXIFS('Market Cost Matrix'!$G$5:$G$35,'Market Cost Matrix'!$B$5:$B$35,A5))</f>
        <v>13</v>
      </c>
      <c r="F5" s="6" t="n">
        <f aca="false">IF(B5=0,"n/a",E5-D5)</f>
        <v>2.5</v>
      </c>
      <c r="G5" s="4" t="n">
        <f aca="false">COUNTIFS('Market Cost Matrix'!$B$5:$B$35,A5,'Market Cost Matrix'!$J$5:$J$35,"Y")</f>
        <v>3</v>
      </c>
      <c r="H5" s="6" t="n">
        <f aca="false">IF(G5=0,"n/a",_xlfn.MINIFS('Market Cost Matrix'!$C$5:$C$35,'Market Cost Matrix'!$B$5:$B$35,A5,'Market Cost Matrix'!$J$5:$J$35,"Y"))</f>
        <v>9.5</v>
      </c>
      <c r="I5" s="6" t="n">
        <f aca="false">IF(G5=0,"n/a",_xlfn.MAXIFS('Market Cost Matrix'!$C$5:$C$35,'Market Cost Matrix'!$B$5:$B$35,A5,'Market Cost Matrix'!$J$5:$J$35,"Y"))</f>
        <v>13.3</v>
      </c>
      <c r="J5" s="10" t="n">
        <f aca="false">IF(G5=0,"n/a",I5/H5)</f>
        <v>1.4</v>
      </c>
    </row>
    <row r="6" customFormat="false" ht="15" hidden="false" customHeight="false" outlineLevel="0" collapsed="false">
      <c r="A6" s="4" t="s">
        <v>18</v>
      </c>
      <c r="B6" s="4" t="n">
        <f aca="false">COUNTIFS('Market Cost Matrix'!$B$5:$B$35,A6,'Market Cost Matrix'!$G$5:$G$35,"&gt;0")</f>
        <v>5</v>
      </c>
      <c r="C6" s="6" t="n">
        <f aca="false">IFERROR(AVERAGEIFS('Market Cost Matrix'!$G$5:$G$35,'Market Cost Matrix'!$B$5:$B$35,A6),"n/a")</f>
        <v>11.7</v>
      </c>
      <c r="D6" s="6" t="n">
        <f aca="false">IF(B6=0,"n/a",_xlfn.MINIFS('Market Cost Matrix'!$G$5:$G$35,'Market Cost Matrix'!$B$5:$B$35,A6))</f>
        <v>10.5</v>
      </c>
      <c r="E6" s="6" t="n">
        <f aca="false">IF(B6=0,"n/a",_xlfn.MAXIFS('Market Cost Matrix'!$G$5:$G$35,'Market Cost Matrix'!$B$5:$B$35,A6))</f>
        <v>13</v>
      </c>
      <c r="F6" s="6" t="n">
        <f aca="false">IF(B6=0,"n/a",E6-D6)</f>
        <v>2.5</v>
      </c>
      <c r="G6" s="4" t="n">
        <f aca="false">COUNTIFS('Market Cost Matrix'!$B$5:$B$35,A6,'Market Cost Matrix'!$J$5:$J$35,"Y")</f>
        <v>8</v>
      </c>
      <c r="H6" s="6" t="n">
        <f aca="false">IF(G6=0,"n/a",_xlfn.MINIFS('Market Cost Matrix'!$C$5:$C$35,'Market Cost Matrix'!$B$5:$B$35,A6,'Market Cost Matrix'!$J$5:$J$35,"Y"))</f>
        <v>10</v>
      </c>
      <c r="I6" s="6" t="n">
        <f aca="false">IF(G6=0,"n/a",_xlfn.MAXIFS('Market Cost Matrix'!$C$5:$C$35,'Market Cost Matrix'!$B$5:$B$35,A6,'Market Cost Matrix'!$J$5:$J$35,"Y"))</f>
        <v>14.2</v>
      </c>
      <c r="J6" s="10" t="n">
        <f aca="false">IF(G6=0,"n/a",I6/H6)</f>
        <v>1.42</v>
      </c>
    </row>
    <row r="7" customFormat="false" ht="15" hidden="false" customHeight="false" outlineLevel="0" collapsed="false">
      <c r="A7" s="4" t="s">
        <v>13</v>
      </c>
      <c r="B7" s="4" t="n">
        <f aca="false">COUNTIFS('Market Cost Matrix'!$B$5:$B$35,A7,'Market Cost Matrix'!$G$5:$G$35,"&gt;0")</f>
        <v>5</v>
      </c>
      <c r="C7" s="6" t="n">
        <f aca="false">IFERROR(AVERAGEIFS('Market Cost Matrix'!$G$5:$G$35,'Market Cost Matrix'!$B$5:$B$35,A7),"n/a")</f>
        <v>11.6</v>
      </c>
      <c r="D7" s="6" t="n">
        <f aca="false">IF(B7=0,"n/a",_xlfn.MINIFS('Market Cost Matrix'!$G$5:$G$35,'Market Cost Matrix'!$B$5:$B$35,A7))</f>
        <v>6.5</v>
      </c>
      <c r="E7" s="6" t="n">
        <f aca="false">IF(B7=0,"n/a",_xlfn.MAXIFS('Market Cost Matrix'!$G$5:$G$35,'Market Cost Matrix'!$B$5:$B$35,A7))</f>
        <v>16</v>
      </c>
      <c r="F7" s="6" t="n">
        <f aca="false">IF(B7=0,"n/a",E7-D7)</f>
        <v>9.5</v>
      </c>
      <c r="G7" s="4" t="n">
        <f aca="false">COUNTIFS('Market Cost Matrix'!$B$5:$B$35,A7,'Market Cost Matrix'!$J$5:$J$35,"Y")</f>
        <v>5</v>
      </c>
      <c r="H7" s="6" t="n">
        <f aca="false">IF(G7=0,"n/a",_xlfn.MINIFS('Market Cost Matrix'!$C$5:$C$35,'Market Cost Matrix'!$B$5:$B$35,A7,'Market Cost Matrix'!$J$5:$J$35,"Y"))</f>
        <v>6.64</v>
      </c>
      <c r="I7" s="6" t="n">
        <f aca="false">IF(G7=0,"n/a",_xlfn.MAXIFS('Market Cost Matrix'!$C$5:$C$35,'Market Cost Matrix'!$B$5:$B$35,A7,'Market Cost Matrix'!$J$5:$J$35,"Y"))</f>
        <v>15.2</v>
      </c>
      <c r="J7" s="10" t="n">
        <f aca="false">IF(G7=0,"n/a",I7/H7)</f>
        <v>2.28915662650602</v>
      </c>
    </row>
    <row r="8" customFormat="false" ht="15" hidden="false" customHeight="false" outlineLevel="0" collapsed="false">
      <c r="A8" s="4" t="s">
        <v>36</v>
      </c>
      <c r="B8" s="4" t="n">
        <f aca="false">COUNTIFS('Market Cost Matrix'!$B$5:$B$35,A8,'Market Cost Matrix'!$G$5:$G$35,"&gt;0")</f>
        <v>0</v>
      </c>
      <c r="C8" s="6" t="str">
        <f aca="false">IFERROR(AVERAGEIFS('Market Cost Matrix'!$G$5:$G$35,'Market Cost Matrix'!$B$5:$B$35,A8),"n/a")</f>
        <v>n/a</v>
      </c>
      <c r="D8" s="6" t="str">
        <f aca="false">IF(B8=0,"n/a",_xlfn.MINIFS('Market Cost Matrix'!$G$5:$G$35,'Market Cost Matrix'!$B$5:$B$35,A8))</f>
        <v>n/a</v>
      </c>
      <c r="E8" s="6" t="str">
        <f aca="false">IF(B8=0,"n/a",_xlfn.MAXIFS('Market Cost Matrix'!$G$5:$G$35,'Market Cost Matrix'!$B$5:$B$35,A8))</f>
        <v>n/a</v>
      </c>
      <c r="F8" s="6" t="str">
        <f aca="false">IF(B8=0,"n/a",E8-D8)</f>
        <v>n/a</v>
      </c>
      <c r="G8" s="4" t="n">
        <f aca="false">COUNTIFS('Market Cost Matrix'!$B$5:$B$35,A8,'Market Cost Matrix'!$J$5:$J$35,"Y")</f>
        <v>4</v>
      </c>
      <c r="H8" s="6" t="n">
        <f aca="false">IF(G8=0,"n/a",_xlfn.MINIFS('Market Cost Matrix'!$C$5:$C$35,'Market Cost Matrix'!$B$5:$B$35,A8,'Market Cost Matrix'!$J$5:$J$35,"Y"))</f>
        <v>9.74</v>
      </c>
      <c r="I8" s="6" t="n">
        <f aca="false">IF(G8=0,"n/a",_xlfn.MAXIFS('Market Cost Matrix'!$C$5:$C$35,'Market Cost Matrix'!$B$5:$B$35,A8,'Market Cost Matrix'!$J$5:$J$35,"Y"))</f>
        <v>10.5</v>
      </c>
      <c r="J8" s="10" t="n">
        <f aca="false">IF(G8=0,"n/a",I8/H8)</f>
        <v>1.07802874743326</v>
      </c>
    </row>
    <row r="9" customFormat="false" ht="15" hidden="false" customHeight="false" outlineLevel="0" collapsed="false">
      <c r="A9" s="4" t="s">
        <v>64</v>
      </c>
      <c r="B9" s="4" t="n">
        <f aca="false">COUNTIFS('Market Cost Matrix'!$B$5:$B$35,A9,'Market Cost Matrix'!$G$5:$G$35,"&gt;0")</f>
        <v>0</v>
      </c>
      <c r="C9" s="6" t="str">
        <f aca="false">IFERROR(AVERAGEIFS('Market Cost Matrix'!$G$5:$G$35,'Market Cost Matrix'!$B$5:$B$35,A9),"n/a")</f>
        <v>n/a</v>
      </c>
      <c r="D9" s="6" t="str">
        <f aca="false">IF(B9=0,"n/a",_xlfn.MINIFS('Market Cost Matrix'!$G$5:$G$35,'Market Cost Matrix'!$B$5:$B$35,A9))</f>
        <v>n/a</v>
      </c>
      <c r="E9" s="6" t="str">
        <f aca="false">IF(B9=0,"n/a",_xlfn.MAXIFS('Market Cost Matrix'!$G$5:$G$35,'Market Cost Matrix'!$B$5:$B$35,A9))</f>
        <v>n/a</v>
      </c>
      <c r="F9" s="6" t="str">
        <f aca="false">IF(B9=0,"n/a",E9-D9)</f>
        <v>n/a</v>
      </c>
      <c r="G9" s="4" t="n">
        <f aca="false">COUNTIFS('Market Cost Matrix'!$B$5:$B$35,A9,'Market Cost Matrix'!$J$5:$J$35,"Y")</f>
        <v>0</v>
      </c>
      <c r="H9" s="6" t="str">
        <f aca="false">IF(G9=0,"n/a",_xlfn.MINIFS('Market Cost Matrix'!$C$5:$C$35,'Market Cost Matrix'!$B$5:$B$35,A9,'Market Cost Matrix'!$J$5:$J$35,"Y"))</f>
        <v>n/a</v>
      </c>
      <c r="I9" s="6" t="str">
        <f aca="false">IF(G9=0,"n/a",_xlfn.MAXIFS('Market Cost Matrix'!$C$5:$C$35,'Market Cost Matrix'!$B$5:$B$35,A9,'Market Cost Matrix'!$J$5:$J$35,"Y"))</f>
        <v>n/a</v>
      </c>
      <c r="J9" s="10" t="str">
        <f aca="false">IF(G9=0,"n/a",I9/H9)</f>
        <v>n/a</v>
      </c>
    </row>
    <row r="11" customFormat="false" ht="15" hidden="false" customHeight="false" outlineLevel="0" collapsed="false">
      <c r="A11" s="2" t="s">
        <v>65</v>
      </c>
      <c r="C11" s="11" t="n">
        <f aca="false">F7/F5</f>
        <v>3.8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7" min="6" style="0" width="10"/>
    <col collapsed="false" customWidth="true" hidden="false" outlineLevel="0" max="8" min="8" style="0" width="18"/>
  </cols>
  <sheetData>
    <row r="1" customFormat="false" ht="16.15" hidden="false" customHeight="false" outlineLevel="0" collapsed="false">
      <c r="A1" s="1" t="s">
        <v>66</v>
      </c>
    </row>
    <row r="3" customFormat="false" ht="43.5" hidden="false" customHeight="true" outlineLevel="0" collapsed="false">
      <c r="A3" s="3" t="s">
        <v>2</v>
      </c>
      <c r="B3" s="3" t="s">
        <v>8</v>
      </c>
      <c r="C3" s="3" t="s">
        <v>67</v>
      </c>
      <c r="D3" s="3" t="s">
        <v>10</v>
      </c>
      <c r="E3" s="3" t="s">
        <v>68</v>
      </c>
      <c r="F3" s="3" t="s">
        <v>69</v>
      </c>
      <c r="G3" s="3" t="s">
        <v>70</v>
      </c>
      <c r="H3" s="3" t="s">
        <v>71</v>
      </c>
    </row>
    <row r="4" customFormat="false" ht="15" hidden="false" customHeight="false" outlineLevel="0" collapsed="false">
      <c r="A4" s="4" t="s">
        <v>12</v>
      </c>
      <c r="B4" s="12" t="n">
        <f aca="false">INDEX('Market Cost Matrix'!$G$5:$G$35,MATCH(A4,'Market Cost Matrix'!$A$5:$A$35,0))</f>
        <v>16</v>
      </c>
      <c r="C4" s="12" t="n">
        <f aca="false">INDEX('Market Cost Matrix'!$C$5:$C$35,MATCH(A4,'Market Cost Matrix'!$A$5:$A$35,0))</f>
        <v>15.2</v>
      </c>
      <c r="D4" s="7" t="n">
        <f aca="false">B4-C4</f>
        <v>0.800000000000001</v>
      </c>
      <c r="E4" s="6" t="n">
        <f aca="false">ABS(D4)</f>
        <v>0.800000000000001</v>
      </c>
      <c r="F4" s="12" t="n">
        <f aca="false">INDEX('Market Cost Matrix'!$E$5:$E$35,MATCH(A4,'Market Cost Matrix'!$A$5:$A$35,0))</f>
        <v>14</v>
      </c>
      <c r="G4" s="12" t="n">
        <f aca="false">INDEX('Market Cost Matrix'!$F$5:$F$35,MATCH(A4,'Market Cost Matrix'!$A$5:$A$35,0))</f>
        <v>18</v>
      </c>
      <c r="H4" s="4" t="str">
        <f aca="false">IF(AND(C4&gt;=F4,C4&lt;=G4),"Yes","No")</f>
        <v>Yes</v>
      </c>
    </row>
    <row r="5" customFormat="false" ht="15" hidden="false" customHeight="false" outlineLevel="0" collapsed="false">
      <c r="A5" s="4" t="s">
        <v>16</v>
      </c>
      <c r="B5" s="12" t="n">
        <f aca="false">INDEX('Market Cost Matrix'!$G$5:$G$35,MATCH(A5,'Market Cost Matrix'!$A$5:$A$35,0))</f>
        <v>13.5</v>
      </c>
      <c r="C5" s="12" t="n">
        <f aca="false">INDEX('Market Cost Matrix'!$C$5:$C$35,MATCH(A5,'Market Cost Matrix'!$A$5:$A$35,0))</f>
        <v>14.5</v>
      </c>
      <c r="D5" s="7" t="n">
        <f aca="false">B5-C5</f>
        <v>-1</v>
      </c>
      <c r="E5" s="6" t="n">
        <f aca="false">ABS(D5)</f>
        <v>1</v>
      </c>
      <c r="F5" s="12" t="n">
        <f aca="false">INDEX('Market Cost Matrix'!$E$5:$E$35,MATCH(A5,'Market Cost Matrix'!$A$5:$A$35,0))</f>
        <v>12</v>
      </c>
      <c r="G5" s="12" t="n">
        <f aca="false">INDEX('Market Cost Matrix'!$F$5:$F$35,MATCH(A5,'Market Cost Matrix'!$A$5:$A$35,0))</f>
        <v>15</v>
      </c>
      <c r="H5" s="4" t="str">
        <f aca="false">IF(AND(C5&gt;=F5,C5&lt;=G5),"Yes","No")</f>
        <v>Yes</v>
      </c>
    </row>
    <row r="6" customFormat="false" ht="15" hidden="false" customHeight="false" outlineLevel="0" collapsed="false">
      <c r="A6" s="4" t="s">
        <v>29</v>
      </c>
      <c r="B6" s="12" t="n">
        <f aca="false">INDEX('Market Cost Matrix'!$G$5:$G$35,MATCH(A6,'Market Cost Matrix'!$A$5:$A$35,0))</f>
        <v>13</v>
      </c>
      <c r="C6" s="12" t="n">
        <f aca="false">INDEX('Market Cost Matrix'!$C$5:$C$35,MATCH(A6,'Market Cost Matrix'!$A$5:$A$35,0))</f>
        <v>12</v>
      </c>
      <c r="D6" s="7" t="n">
        <f aca="false">B6-C6</f>
        <v>1</v>
      </c>
      <c r="E6" s="6" t="n">
        <f aca="false">ABS(D6)</f>
        <v>1</v>
      </c>
      <c r="F6" s="12" t="n">
        <f aca="false">INDEX('Market Cost Matrix'!$E$5:$E$35,MATCH(A6,'Market Cost Matrix'!$A$5:$A$35,0))</f>
        <v>12</v>
      </c>
      <c r="G6" s="12" t="n">
        <f aca="false">INDEX('Market Cost Matrix'!$F$5:$F$35,MATCH(A6,'Market Cost Matrix'!$A$5:$A$35,0))</f>
        <v>14</v>
      </c>
      <c r="H6" s="4" t="str">
        <f aca="false">IF(AND(C6&gt;=F6,C6&lt;=G6),"Yes","No")</f>
        <v>Yes</v>
      </c>
    </row>
    <row r="7" customFormat="false" ht="15" hidden="false" customHeight="false" outlineLevel="0" collapsed="false">
      <c r="A7" s="4" t="s">
        <v>30</v>
      </c>
      <c r="B7" s="12" t="n">
        <f aca="false">INDEX('Market Cost Matrix'!$G$5:$G$35,MATCH(A7,'Market Cost Matrix'!$A$5:$A$35,0))</f>
        <v>12</v>
      </c>
      <c r="C7" s="12" t="n">
        <f aca="false">INDEX('Market Cost Matrix'!$C$5:$C$35,MATCH(A7,'Market Cost Matrix'!$A$5:$A$35,0))</f>
        <v>11.6</v>
      </c>
      <c r="D7" s="7" t="n">
        <f aca="false">B7-C7</f>
        <v>0.4</v>
      </c>
      <c r="E7" s="6" t="n">
        <f aca="false">ABS(D7)</f>
        <v>0.4</v>
      </c>
      <c r="F7" s="12" t="n">
        <f aca="false">INDEX('Market Cost Matrix'!$E$5:$E$35,MATCH(A7,'Market Cost Matrix'!$A$5:$A$35,0))</f>
        <v>11</v>
      </c>
      <c r="G7" s="12" t="n">
        <f aca="false">INDEX('Market Cost Matrix'!$F$5:$F$35,MATCH(A7,'Market Cost Matrix'!$A$5:$A$35,0))</f>
        <v>13</v>
      </c>
      <c r="H7" s="4" t="str">
        <f aca="false">IF(AND(C7&gt;=F7,C7&lt;=G7),"Yes","No")</f>
        <v>Yes</v>
      </c>
    </row>
    <row r="8" customFormat="false" ht="15" hidden="false" customHeight="false" outlineLevel="0" collapsed="false">
      <c r="A8" s="4" t="s">
        <v>46</v>
      </c>
      <c r="B8" s="12" t="n">
        <f aca="false">INDEX('Market Cost Matrix'!$G$5:$G$35,MATCH(A8,'Market Cost Matrix'!$A$5:$A$35,0))</f>
        <v>10.5</v>
      </c>
      <c r="C8" s="12" t="n">
        <f aca="false">INDEX('Market Cost Matrix'!$C$5:$C$35,MATCH(A8,'Market Cost Matrix'!$A$5:$A$35,0))</f>
        <v>10</v>
      </c>
      <c r="D8" s="7" t="n">
        <f aca="false">B8-C8</f>
        <v>0.5</v>
      </c>
      <c r="E8" s="6" t="n">
        <f aca="false">ABS(D8)</f>
        <v>0.5</v>
      </c>
      <c r="F8" s="12" t="n">
        <f aca="false">INDEX('Market Cost Matrix'!$E$5:$E$35,MATCH(A8,'Market Cost Matrix'!$A$5:$A$35,0))</f>
        <v>10</v>
      </c>
      <c r="G8" s="12" t="n">
        <f aca="false">INDEX('Market Cost Matrix'!$F$5:$F$35,MATCH(A8,'Market Cost Matrix'!$A$5:$A$35,0))</f>
        <v>11</v>
      </c>
      <c r="H8" s="4" t="str">
        <f aca="false">IF(AND(C8&gt;=F8,C8&lt;=G8),"Yes","No")</f>
        <v>Yes</v>
      </c>
    </row>
    <row r="9" customFormat="false" ht="15" hidden="false" customHeight="false" outlineLevel="0" collapsed="false">
      <c r="A9" s="4" t="s">
        <v>51</v>
      </c>
      <c r="B9" s="12" t="n">
        <f aca="false">INDEX('Market Cost Matrix'!$G$5:$G$35,MATCH(A9,'Market Cost Matrix'!$A$5:$A$35,0))</f>
        <v>6.5</v>
      </c>
      <c r="C9" s="12" t="n">
        <f aca="false">INDEX('Market Cost Matrix'!$C$5:$C$35,MATCH(A9,'Market Cost Matrix'!$A$5:$A$35,0))</f>
        <v>6.64</v>
      </c>
      <c r="D9" s="7" t="n">
        <f aca="false">B9-C9</f>
        <v>-0.14</v>
      </c>
      <c r="E9" s="6" t="n">
        <f aca="false">ABS(D9)</f>
        <v>0.14</v>
      </c>
      <c r="F9" s="12" t="n">
        <f aca="false">INDEX('Market Cost Matrix'!$E$5:$E$35,MATCH(A9,'Market Cost Matrix'!$A$5:$A$35,0))</f>
        <v>6</v>
      </c>
      <c r="G9" s="12" t="n">
        <f aca="false">INDEX('Market Cost Matrix'!$F$5:$F$35,MATCH(A9,'Market Cost Matrix'!$A$5:$A$35,0))</f>
        <v>7</v>
      </c>
      <c r="H9" s="4" t="str">
        <f aca="false">IF(AND(C9&gt;=F9,C9&lt;=G9),"Yes","No")</f>
        <v>Yes</v>
      </c>
    </row>
    <row r="11" customFormat="false" ht="15" hidden="false" customHeight="false" outlineLevel="0" collapsed="false">
      <c r="A11" s="2" t="s">
        <v>72</v>
      </c>
      <c r="E11" s="13" t="n">
        <f aca="false">AVERAGE(E4:E9)</f>
        <v>0.64</v>
      </c>
    </row>
    <row r="12" customFormat="false" ht="15" hidden="false" customHeight="false" outlineLevel="0" collapsed="false">
      <c r="A12" s="2" t="s">
        <v>73</v>
      </c>
      <c r="E12" s="13" t="n">
        <f aca="false">MAX(E4:E9)</f>
        <v>1</v>
      </c>
    </row>
    <row r="13" customFormat="false" ht="15" hidden="false" customHeight="false" outlineLevel="0" collapsed="false">
      <c r="A13" s="2" t="s">
        <v>74</v>
      </c>
      <c r="E13" s="14" t="n">
        <f aca="false">COUNTIF(H4:H9,"Yes")</f>
        <v>6</v>
      </c>
    </row>
    <row r="15" customFormat="false" ht="15" hidden="false" customHeight="false" outlineLevel="0" collapsed="false">
      <c r="A15" s="2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2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6"/>
  </cols>
  <sheetData>
    <row r="1" customFormat="false" ht="16.15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43.5" hidden="false" customHeight="true" outlineLevel="0" collapsed="false">
      <c r="A4" s="3" t="s">
        <v>2</v>
      </c>
      <c r="B4" s="3" t="s">
        <v>78</v>
      </c>
      <c r="C4" s="3" t="s">
        <v>79</v>
      </c>
      <c r="D4" s="3" t="s">
        <v>80</v>
      </c>
      <c r="E4" s="3" t="s">
        <v>81</v>
      </c>
      <c r="F4" s="3" t="s">
        <v>82</v>
      </c>
      <c r="G4" s="3" t="s">
        <v>83</v>
      </c>
    </row>
    <row r="5" customFormat="false" ht="15" hidden="false" customHeight="false" outlineLevel="0" collapsed="false">
      <c r="A5" s="4" t="s">
        <v>84</v>
      </c>
      <c r="B5" s="15" t="n">
        <v>13</v>
      </c>
      <c r="C5" s="15" t="n">
        <v>16</v>
      </c>
      <c r="D5" s="15" t="n">
        <v>19.2</v>
      </c>
      <c r="E5" s="15" t="n">
        <v>20.9</v>
      </c>
      <c r="F5" s="4" t="n">
        <f aca="false">RANK(C5,$C$5:$C$18)</f>
        <v>1</v>
      </c>
      <c r="G5" s="16" t="n">
        <f aca="false">D5-B5</f>
        <v>6.2</v>
      </c>
    </row>
    <row r="6" customFormat="false" ht="15" hidden="false" customHeight="false" outlineLevel="0" collapsed="false">
      <c r="A6" s="4" t="s">
        <v>16</v>
      </c>
      <c r="B6" s="15" t="n">
        <v>12</v>
      </c>
      <c r="C6" s="15" t="n">
        <v>14.4</v>
      </c>
      <c r="D6" s="15" t="n">
        <v>17.9</v>
      </c>
      <c r="E6" s="15" t="n">
        <v>22.7</v>
      </c>
      <c r="F6" s="4" t="n">
        <f aca="false">RANK(C6,$C$5:$C$18)</f>
        <v>2</v>
      </c>
      <c r="G6" s="16" t="n">
        <f aca="false">D6-B6</f>
        <v>5.9</v>
      </c>
    </row>
    <row r="7" customFormat="false" ht="15" hidden="false" customHeight="false" outlineLevel="0" collapsed="false">
      <c r="A7" s="4" t="s">
        <v>85</v>
      </c>
      <c r="B7" s="15" t="n">
        <v>8.5</v>
      </c>
      <c r="C7" s="15" t="n">
        <v>10.6</v>
      </c>
      <c r="D7" s="15" t="n">
        <v>13.2</v>
      </c>
      <c r="E7" s="15" t="n">
        <v>11.5</v>
      </c>
      <c r="F7" s="4" t="n">
        <f aca="false">RANK(C7,$C$5:$C$18)</f>
        <v>3</v>
      </c>
      <c r="G7" s="16" t="n">
        <f aca="false">D7-B7</f>
        <v>4.7</v>
      </c>
    </row>
    <row r="8" customFormat="false" ht="15" hidden="false" customHeight="false" outlineLevel="0" collapsed="false">
      <c r="A8" s="4" t="s">
        <v>86</v>
      </c>
      <c r="B8" s="15" t="n">
        <v>7.9</v>
      </c>
      <c r="C8" s="15" t="n">
        <v>10</v>
      </c>
      <c r="D8" s="15" t="n">
        <v>12.1</v>
      </c>
      <c r="E8" s="15" t="n">
        <v>3.8</v>
      </c>
      <c r="F8" s="4" t="n">
        <f aca="false">RANK(C8,$C$5:$C$18)</f>
        <v>4</v>
      </c>
      <c r="G8" s="16" t="n">
        <f aca="false">D8-B8</f>
        <v>4.2</v>
      </c>
    </row>
    <row r="9" customFormat="false" ht="15" hidden="false" customHeight="false" outlineLevel="0" collapsed="false">
      <c r="A9" s="4" t="s">
        <v>87</v>
      </c>
      <c r="B9" s="15" t="n">
        <v>7.7</v>
      </c>
      <c r="C9" s="15" t="n">
        <v>9.8</v>
      </c>
      <c r="D9" s="15" t="n">
        <v>11.9</v>
      </c>
      <c r="E9" s="15" t="n">
        <v>4.4</v>
      </c>
      <c r="F9" s="4" t="n">
        <f aca="false">RANK(C9,$C$5:$C$18)</f>
        <v>5</v>
      </c>
      <c r="G9" s="16" t="n">
        <f aca="false">D9-B9</f>
        <v>4.2</v>
      </c>
    </row>
    <row r="10" customFormat="false" ht="15" hidden="false" customHeight="false" outlineLevel="0" collapsed="false">
      <c r="A10" s="4" t="s">
        <v>88</v>
      </c>
      <c r="B10" s="15" t="n">
        <v>6.9</v>
      </c>
      <c r="C10" s="15" t="n">
        <v>9.6</v>
      </c>
      <c r="D10" s="15" t="n">
        <v>12</v>
      </c>
      <c r="E10" s="15" t="n">
        <v>9.3</v>
      </c>
      <c r="F10" s="4" t="n">
        <f aca="false">RANK(C10,$C$5:$C$18)</f>
        <v>6</v>
      </c>
      <c r="G10" s="16" t="n">
        <f aca="false">D10-B10</f>
        <v>5.1</v>
      </c>
    </row>
    <row r="11" customFormat="false" ht="15" hidden="false" customHeight="false" outlineLevel="0" collapsed="false">
      <c r="A11" s="4" t="s">
        <v>89</v>
      </c>
      <c r="B11" s="15" t="n">
        <v>7.3</v>
      </c>
      <c r="C11" s="15" t="n">
        <v>9.3</v>
      </c>
      <c r="D11" s="15" t="n">
        <v>11.2</v>
      </c>
      <c r="E11" s="15" t="n">
        <v>0</v>
      </c>
      <c r="F11" s="4" t="n">
        <f aca="false">RANK(C11,$C$5:$C$18)</f>
        <v>7</v>
      </c>
      <c r="G11" s="16" t="n">
        <f aca="false">D11-B11</f>
        <v>3.9</v>
      </c>
    </row>
    <row r="12" customFormat="false" ht="15" hidden="false" customHeight="false" outlineLevel="0" collapsed="false">
      <c r="A12" s="4" t="s">
        <v>90</v>
      </c>
      <c r="B12" s="15" t="n">
        <v>7</v>
      </c>
      <c r="C12" s="15" t="n">
        <v>8.8</v>
      </c>
      <c r="D12" s="15" t="n">
        <v>10.5</v>
      </c>
      <c r="E12" s="15" t="n">
        <v>14.7</v>
      </c>
      <c r="F12" s="4" t="n">
        <f aca="false">RANK(C12,$C$5:$C$18)</f>
        <v>8</v>
      </c>
      <c r="G12" s="16" t="n">
        <f aca="false">D12-B12</f>
        <v>3.5</v>
      </c>
    </row>
    <row r="13" customFormat="false" ht="15" hidden="false" customHeight="false" outlineLevel="0" collapsed="false">
      <c r="A13" s="4" t="s">
        <v>91</v>
      </c>
      <c r="B13" s="15" t="n">
        <v>6.6</v>
      </c>
      <c r="C13" s="15" t="n">
        <v>8.3</v>
      </c>
      <c r="D13" s="15" t="n">
        <v>11.2</v>
      </c>
      <c r="E13" s="15" t="n">
        <v>5</v>
      </c>
      <c r="F13" s="4" t="n">
        <f aca="false">RANK(C13,$C$5:$C$18)</f>
        <v>9</v>
      </c>
      <c r="G13" s="16" t="n">
        <f aca="false">D13-B13</f>
        <v>4.6</v>
      </c>
    </row>
    <row r="14" customFormat="false" ht="15" hidden="false" customHeight="false" outlineLevel="0" collapsed="false">
      <c r="A14" s="4" t="s">
        <v>92</v>
      </c>
      <c r="B14" s="15" t="n">
        <v>6.6</v>
      </c>
      <c r="C14" s="15" t="n">
        <v>8.2</v>
      </c>
      <c r="D14" s="15" t="n">
        <v>10.3</v>
      </c>
      <c r="E14" s="15" t="n">
        <v>17.7</v>
      </c>
      <c r="F14" s="4" t="n">
        <f aca="false">RANK(C14,$C$5:$C$18)</f>
        <v>10</v>
      </c>
      <c r="G14" s="16" t="n">
        <f aca="false">D14-B14</f>
        <v>3.7</v>
      </c>
    </row>
    <row r="15" customFormat="false" ht="15" hidden="false" customHeight="false" outlineLevel="0" collapsed="false">
      <c r="A15" s="4" t="s">
        <v>93</v>
      </c>
      <c r="B15" s="15" t="n">
        <v>5.9</v>
      </c>
      <c r="C15" s="15" t="n">
        <v>7.4</v>
      </c>
      <c r="D15" s="15" t="n">
        <v>9</v>
      </c>
      <c r="E15" s="15" t="n">
        <v>3.8</v>
      </c>
      <c r="F15" s="4" t="n">
        <f aca="false">RANK(C15,$C$5:$C$18)</f>
        <v>11</v>
      </c>
      <c r="G15" s="16" t="n">
        <f aca="false">D15-B15</f>
        <v>3.1</v>
      </c>
    </row>
    <row r="16" customFormat="false" ht="15" hidden="false" customHeight="false" outlineLevel="0" collapsed="false">
      <c r="A16" s="4" t="s">
        <v>94</v>
      </c>
      <c r="B16" s="15" t="n">
        <v>5.7</v>
      </c>
      <c r="C16" s="15" t="n">
        <v>7.2</v>
      </c>
      <c r="D16" s="15" t="n">
        <v>8.7</v>
      </c>
      <c r="E16" s="15" t="n">
        <v>3.8</v>
      </c>
      <c r="F16" s="4" t="n">
        <f aca="false">RANK(C16,$C$5:$C$18)</f>
        <v>12</v>
      </c>
      <c r="G16" s="16" t="n">
        <f aca="false">D16-B16</f>
        <v>3</v>
      </c>
    </row>
    <row r="17" customFormat="false" ht="15" hidden="false" customHeight="false" outlineLevel="0" collapsed="false">
      <c r="A17" s="4" t="s">
        <v>95</v>
      </c>
      <c r="B17" s="15" t="n">
        <v>5.6</v>
      </c>
      <c r="C17" s="15" t="n">
        <v>7.1</v>
      </c>
      <c r="D17" s="15" t="n">
        <v>8.6</v>
      </c>
      <c r="E17" s="15" t="n">
        <v>0.4</v>
      </c>
      <c r="F17" s="4" t="n">
        <f aca="false">RANK(C17,$C$5:$C$18)</f>
        <v>13</v>
      </c>
      <c r="G17" s="16" t="n">
        <f aca="false">D17-B17</f>
        <v>3</v>
      </c>
    </row>
    <row r="18" customFormat="false" ht="15" hidden="false" customHeight="false" outlineLevel="0" collapsed="false">
      <c r="A18" s="4" t="s">
        <v>96</v>
      </c>
      <c r="B18" s="15" t="n">
        <v>5.2</v>
      </c>
      <c r="C18" s="15" t="n">
        <v>6.5</v>
      </c>
      <c r="D18" s="15" t="n">
        <v>7.9</v>
      </c>
      <c r="E18" s="15" t="n">
        <v>1.7</v>
      </c>
      <c r="F18" s="4" t="n">
        <f aca="false">RANK(C18,$C$5:$C$18)</f>
        <v>14</v>
      </c>
      <c r="G18" s="16" t="n">
        <f aca="false">D18-B18</f>
        <v>2.7</v>
      </c>
    </row>
    <row r="20" customFormat="false" ht="15" hidden="false" customHeight="false" outlineLevel="0" collapsed="false">
      <c r="A20" s="2" t="s">
        <v>97</v>
      </c>
      <c r="C20" s="17" t="n">
        <f aca="false">MAX(C5:C18)/MIN(C5:C18)</f>
        <v>2.46153846153846</v>
      </c>
    </row>
    <row r="21" customFormat="false" ht="15" hidden="false" customHeight="false" outlineLevel="0" collapsed="false">
      <c r="A21" s="2" t="s">
        <v>98</v>
      </c>
      <c r="E21" s="18" t="n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36"/>
    <col collapsed="false" customWidth="true" hidden="false" outlineLevel="0" max="7" min="7" style="0" width="52"/>
  </cols>
  <sheetData>
    <row r="1" customFormat="false" ht="16.15" hidden="false" customHeight="false" outlineLevel="0" collapsed="false">
      <c r="A1" s="1" t="s">
        <v>99</v>
      </c>
    </row>
    <row r="3" customFormat="false" ht="43.5" hidden="false" customHeight="true" outlineLevel="0" collapsed="false">
      <c r="A3" s="3" t="s">
        <v>100</v>
      </c>
      <c r="B3" s="3" t="s">
        <v>101</v>
      </c>
      <c r="C3" s="3" t="s">
        <v>102</v>
      </c>
      <c r="D3" s="3" t="s">
        <v>103</v>
      </c>
      <c r="E3" s="3" t="s">
        <v>104</v>
      </c>
      <c r="F3" s="3" t="s">
        <v>105</v>
      </c>
      <c r="G3" s="3" t="s">
        <v>106</v>
      </c>
    </row>
    <row r="4" customFormat="false" ht="15" hidden="false" customHeight="false" outlineLevel="0" collapsed="false">
      <c r="A4" s="4" t="s">
        <v>107</v>
      </c>
      <c r="B4" s="4" t="s">
        <v>108</v>
      </c>
      <c r="C4" s="8" t="n">
        <v>7.7</v>
      </c>
      <c r="D4" s="4" t="s">
        <v>109</v>
      </c>
      <c r="E4" s="4" t="s">
        <v>110</v>
      </c>
      <c r="F4" s="4" t="s">
        <v>111</v>
      </c>
      <c r="G4" s="4" t="s">
        <v>112</v>
      </c>
    </row>
    <row r="5" customFormat="false" ht="15" hidden="false" customHeight="false" outlineLevel="0" collapsed="false">
      <c r="A5" s="4" t="s">
        <v>107</v>
      </c>
      <c r="B5" s="4" t="s">
        <v>108</v>
      </c>
      <c r="C5" s="8" t="n">
        <v>10.7</v>
      </c>
      <c r="D5" s="4" t="s">
        <v>109</v>
      </c>
      <c r="E5" s="4" t="s">
        <v>113</v>
      </c>
      <c r="F5" s="4" t="s">
        <v>111</v>
      </c>
      <c r="G5" s="4" t="s">
        <v>112</v>
      </c>
    </row>
    <row r="6" customFormat="false" ht="15" hidden="false" customHeight="false" outlineLevel="0" collapsed="false">
      <c r="A6" s="4" t="s">
        <v>114</v>
      </c>
      <c r="B6" s="4" t="s">
        <v>108</v>
      </c>
      <c r="C6" s="8" t="n">
        <v>11.3</v>
      </c>
      <c r="D6" s="4" t="s">
        <v>109</v>
      </c>
      <c r="E6" s="4" t="s">
        <v>115</v>
      </c>
      <c r="F6" s="4" t="s">
        <v>111</v>
      </c>
      <c r="G6" s="4" t="s">
        <v>116</v>
      </c>
    </row>
    <row r="7" customFormat="false" ht="15" hidden="false" customHeight="false" outlineLevel="0" collapsed="false">
      <c r="A7" s="4" t="s">
        <v>117</v>
      </c>
      <c r="B7" s="4" t="s">
        <v>118</v>
      </c>
      <c r="C7" s="8" t="n">
        <v>5.5</v>
      </c>
      <c r="D7" s="4" t="s">
        <v>119</v>
      </c>
      <c r="E7" s="4" t="s">
        <v>113</v>
      </c>
      <c r="F7" s="4" t="s">
        <v>120</v>
      </c>
      <c r="G7" s="4" t="s">
        <v>121</v>
      </c>
    </row>
    <row r="8" customFormat="false" ht="15" hidden="false" customHeight="false" outlineLevel="0" collapsed="false">
      <c r="A8" s="4" t="s">
        <v>122</v>
      </c>
      <c r="B8" s="4" t="s">
        <v>123</v>
      </c>
      <c r="C8" s="8" t="s">
        <v>124</v>
      </c>
      <c r="D8" s="4" t="s">
        <v>119</v>
      </c>
      <c r="E8" s="4" t="s">
        <v>125</v>
      </c>
      <c r="F8" s="4" t="s">
        <v>120</v>
      </c>
      <c r="G8" s="4" t="s">
        <v>121</v>
      </c>
    </row>
    <row r="9" customFormat="false" ht="15" hidden="false" customHeight="false" outlineLevel="0" collapsed="false">
      <c r="A9" s="4" t="s">
        <v>126</v>
      </c>
      <c r="B9" s="4" t="s">
        <v>127</v>
      </c>
      <c r="C9" s="8" t="n">
        <v>4.2</v>
      </c>
      <c r="D9" s="4" t="s">
        <v>119</v>
      </c>
      <c r="E9" s="4" t="s">
        <v>113</v>
      </c>
      <c r="F9" s="4" t="s">
        <v>128</v>
      </c>
      <c r="G9" s="4" t="s">
        <v>121</v>
      </c>
    </row>
    <row r="10" customFormat="false" ht="15" hidden="false" customHeight="false" outlineLevel="0" collapsed="false">
      <c r="A10" s="4" t="s">
        <v>129</v>
      </c>
      <c r="B10" s="4" t="s">
        <v>127</v>
      </c>
      <c r="C10" s="8" t="n">
        <v>4.5</v>
      </c>
      <c r="D10" s="4" t="s">
        <v>119</v>
      </c>
      <c r="E10" s="4" t="s">
        <v>115</v>
      </c>
      <c r="F10" s="4" t="s">
        <v>128</v>
      </c>
      <c r="G10" s="4" t="s">
        <v>116</v>
      </c>
    </row>
    <row r="11" customFormat="false" ht="15" hidden="false" customHeight="false" outlineLevel="0" collapsed="false">
      <c r="A11" s="4" t="s">
        <v>130</v>
      </c>
      <c r="B11" s="4" t="s">
        <v>131</v>
      </c>
      <c r="C11" s="8" t="s">
        <v>132</v>
      </c>
      <c r="D11" s="4" t="s">
        <v>133</v>
      </c>
      <c r="E11" s="4" t="s">
        <v>134</v>
      </c>
      <c r="F11" s="4" t="s">
        <v>128</v>
      </c>
      <c r="G11" s="4" t="s">
        <v>135</v>
      </c>
    </row>
    <row r="12" customFormat="false" ht="15" hidden="false" customHeight="false" outlineLevel="0" collapsed="false">
      <c r="A12" s="4" t="s">
        <v>136</v>
      </c>
      <c r="B12" s="4" t="s">
        <v>21</v>
      </c>
      <c r="C12" s="8" t="s">
        <v>137</v>
      </c>
      <c r="D12" s="4" t="s">
        <v>133</v>
      </c>
      <c r="E12" s="4" t="s">
        <v>138</v>
      </c>
      <c r="F12" s="4" t="s">
        <v>128</v>
      </c>
      <c r="G12" s="4" t="s">
        <v>139</v>
      </c>
    </row>
    <row r="13" customFormat="false" ht="15" hidden="false" customHeight="false" outlineLevel="0" collapsed="false">
      <c r="A13" s="4" t="s">
        <v>130</v>
      </c>
      <c r="B13" s="4" t="s">
        <v>140</v>
      </c>
      <c r="C13" s="8" t="s">
        <v>141</v>
      </c>
      <c r="D13" s="4" t="s">
        <v>133</v>
      </c>
      <c r="E13" s="4" t="s">
        <v>138</v>
      </c>
      <c r="F13" s="4" t="s">
        <v>128</v>
      </c>
      <c r="G13" s="4" t="s">
        <v>139</v>
      </c>
    </row>
    <row r="14" customFormat="false" ht="15" hidden="false" customHeight="false" outlineLevel="0" collapsed="false">
      <c r="A14" s="4" t="s">
        <v>142</v>
      </c>
      <c r="B14" s="4" t="s">
        <v>143</v>
      </c>
      <c r="C14" s="8" t="s">
        <v>144</v>
      </c>
      <c r="D14" s="4" t="s">
        <v>133</v>
      </c>
      <c r="E14" s="4" t="s">
        <v>138</v>
      </c>
      <c r="F14" s="4" t="s">
        <v>128</v>
      </c>
      <c r="G14" s="4" t="s">
        <v>145</v>
      </c>
    </row>
    <row r="15" customFormat="false" ht="15" hidden="false" customHeight="false" outlineLevel="0" collapsed="false">
      <c r="A15" s="4" t="s">
        <v>146</v>
      </c>
      <c r="B15" s="4" t="s">
        <v>21</v>
      </c>
      <c r="C15" s="8" t="n">
        <v>79.5</v>
      </c>
      <c r="D15" s="4" t="s">
        <v>147</v>
      </c>
      <c r="E15" s="4" t="s">
        <v>138</v>
      </c>
      <c r="F15" s="4" t="s">
        <v>128</v>
      </c>
      <c r="G15" s="4" t="s">
        <v>145</v>
      </c>
    </row>
    <row r="16" customFormat="false" ht="15" hidden="false" customHeight="false" outlineLevel="0" collapsed="false">
      <c r="A16" s="4" t="s">
        <v>146</v>
      </c>
      <c r="B16" s="4" t="s">
        <v>140</v>
      </c>
      <c r="C16" s="8" t="n">
        <v>75.6</v>
      </c>
      <c r="D16" s="4" t="s">
        <v>147</v>
      </c>
      <c r="E16" s="4" t="s">
        <v>138</v>
      </c>
      <c r="F16" s="4" t="s">
        <v>128</v>
      </c>
      <c r="G16" s="4" t="s">
        <v>145</v>
      </c>
    </row>
    <row r="17" customFormat="false" ht="15" hidden="false" customHeight="false" outlineLevel="0" collapsed="false">
      <c r="A17" s="4" t="s">
        <v>146</v>
      </c>
      <c r="B17" s="4" t="s">
        <v>148</v>
      </c>
      <c r="C17" s="8" t="n">
        <v>68</v>
      </c>
      <c r="D17" s="4" t="s">
        <v>147</v>
      </c>
      <c r="E17" s="4" t="s">
        <v>138</v>
      </c>
      <c r="F17" s="4" t="s">
        <v>128</v>
      </c>
      <c r="G17" s="4" t="s">
        <v>145</v>
      </c>
    </row>
    <row r="18" customFormat="false" ht="15" hidden="false" customHeight="false" outlineLevel="0" collapsed="false">
      <c r="A18" s="4" t="s">
        <v>149</v>
      </c>
      <c r="B18" s="4" t="s">
        <v>150</v>
      </c>
      <c r="C18" s="8" t="n">
        <v>5.1</v>
      </c>
      <c r="D18" s="4" t="s">
        <v>119</v>
      </c>
      <c r="E18" s="4" t="s">
        <v>151</v>
      </c>
      <c r="F18" s="4" t="s">
        <v>128</v>
      </c>
      <c r="G18" s="4" t="s">
        <v>145</v>
      </c>
    </row>
    <row r="19" customFormat="false" ht="15" hidden="false" customHeight="false" outlineLevel="0" collapsed="false">
      <c r="A19" s="4" t="s">
        <v>152</v>
      </c>
      <c r="B19" s="4" t="s">
        <v>153</v>
      </c>
      <c r="C19" s="8" t="n">
        <v>21</v>
      </c>
      <c r="D19" s="4" t="s">
        <v>119</v>
      </c>
      <c r="E19" s="4" t="s">
        <v>154</v>
      </c>
      <c r="F19" s="4" t="s">
        <v>155</v>
      </c>
      <c r="G19" s="4" t="s">
        <v>156</v>
      </c>
    </row>
    <row r="20" customFormat="false" ht="15" hidden="false" customHeight="false" outlineLevel="0" collapsed="false">
      <c r="A20" s="4" t="s">
        <v>157</v>
      </c>
      <c r="B20" s="4" t="s">
        <v>153</v>
      </c>
      <c r="C20" s="8" t="n">
        <v>17.6</v>
      </c>
      <c r="D20" s="4" t="s">
        <v>109</v>
      </c>
      <c r="E20" s="4" t="s">
        <v>154</v>
      </c>
      <c r="F20" s="4" t="s">
        <v>155</v>
      </c>
      <c r="G20" s="4" t="s">
        <v>158</v>
      </c>
    </row>
    <row r="21" customFormat="false" ht="15" hidden="false" customHeight="false" outlineLevel="0" collapsed="false">
      <c r="A21" s="4" t="s">
        <v>159</v>
      </c>
      <c r="B21" s="4" t="s">
        <v>153</v>
      </c>
      <c r="C21" s="8" t="n">
        <v>21</v>
      </c>
      <c r="D21" s="4" t="s">
        <v>119</v>
      </c>
      <c r="E21" s="4" t="s">
        <v>154</v>
      </c>
      <c r="F21" s="4" t="s">
        <v>155</v>
      </c>
      <c r="G21" s="4" t="s">
        <v>160</v>
      </c>
    </row>
    <row r="22" customFormat="false" ht="15" hidden="false" customHeight="false" outlineLevel="0" collapsed="false">
      <c r="A22" s="4" t="s">
        <v>161</v>
      </c>
      <c r="B22" s="4" t="s">
        <v>162</v>
      </c>
      <c r="C22" s="8" t="n">
        <v>10</v>
      </c>
      <c r="D22" s="4" t="s">
        <v>163</v>
      </c>
      <c r="E22" s="4" t="s">
        <v>113</v>
      </c>
      <c r="F22" s="4" t="s">
        <v>155</v>
      </c>
      <c r="G22" s="4" t="s">
        <v>164</v>
      </c>
    </row>
    <row r="23" customFormat="false" ht="15" hidden="false" customHeight="false" outlineLevel="0" collapsed="false">
      <c r="A23" s="4" t="s">
        <v>165</v>
      </c>
      <c r="B23" s="4" t="s">
        <v>166</v>
      </c>
      <c r="C23" s="8" t="n">
        <v>10903</v>
      </c>
      <c r="D23" s="4" t="s">
        <v>167</v>
      </c>
      <c r="E23" s="4" t="s">
        <v>168</v>
      </c>
      <c r="F23" s="4" t="s">
        <v>169</v>
      </c>
      <c r="G23" s="4" t="s">
        <v>170</v>
      </c>
    </row>
    <row r="24" customFormat="false" ht="15" hidden="false" customHeight="false" outlineLevel="0" collapsed="false">
      <c r="A24" s="4" t="s">
        <v>171</v>
      </c>
      <c r="B24" s="4" t="s">
        <v>166</v>
      </c>
      <c r="C24" s="8" t="n">
        <v>33.7</v>
      </c>
      <c r="D24" s="4" t="s">
        <v>163</v>
      </c>
      <c r="E24" s="4" t="s">
        <v>168</v>
      </c>
      <c r="F24" s="4" t="s">
        <v>169</v>
      </c>
      <c r="G24" s="4" t="s">
        <v>170</v>
      </c>
    </row>
    <row r="25" customFormat="false" ht="15" hidden="false" customHeight="false" outlineLevel="0" collapsed="false">
      <c r="A25" s="4" t="s">
        <v>172</v>
      </c>
      <c r="B25" s="4" t="s">
        <v>166</v>
      </c>
      <c r="C25" s="8" t="n">
        <v>7481.1</v>
      </c>
      <c r="D25" s="4" t="s">
        <v>167</v>
      </c>
      <c r="E25" s="4" t="s">
        <v>168</v>
      </c>
      <c r="F25" s="4" t="s">
        <v>169</v>
      </c>
      <c r="G25" s="4" t="s">
        <v>170</v>
      </c>
    </row>
    <row r="26" customFormat="false" ht="15" hidden="false" customHeight="false" outlineLevel="0" collapsed="false">
      <c r="A26" s="4" t="s">
        <v>173</v>
      </c>
      <c r="B26" s="4" t="s">
        <v>166</v>
      </c>
      <c r="C26" s="8" t="n">
        <v>24.8</v>
      </c>
      <c r="D26" s="4" t="s">
        <v>163</v>
      </c>
      <c r="E26" s="4" t="s">
        <v>168</v>
      </c>
      <c r="F26" s="4" t="s">
        <v>169</v>
      </c>
      <c r="G26" s="4" t="s">
        <v>170</v>
      </c>
    </row>
    <row r="27" customFormat="false" ht="15" hidden="false" customHeight="false" outlineLevel="0" collapsed="false">
      <c r="A27" s="4" t="s">
        <v>174</v>
      </c>
      <c r="B27" s="4" t="s">
        <v>166</v>
      </c>
      <c r="C27" s="8" t="n">
        <v>1.4</v>
      </c>
      <c r="D27" s="4" t="s">
        <v>119</v>
      </c>
      <c r="E27" s="4" t="s">
        <v>175</v>
      </c>
      <c r="F27" s="4" t="s">
        <v>169</v>
      </c>
      <c r="G27" s="4" t="s">
        <v>170</v>
      </c>
    </row>
    <row r="28" customFormat="false" ht="15" hidden="false" customHeight="false" outlineLevel="0" collapsed="false">
      <c r="A28" s="4" t="s">
        <v>176</v>
      </c>
      <c r="B28" s="4" t="s">
        <v>166</v>
      </c>
      <c r="C28" s="8" t="n">
        <v>80.4</v>
      </c>
      <c r="D28" s="4" t="s">
        <v>119</v>
      </c>
      <c r="E28" s="4" t="s">
        <v>177</v>
      </c>
      <c r="F28" s="4" t="s">
        <v>169</v>
      </c>
      <c r="G28" s="4" t="s">
        <v>170</v>
      </c>
    </row>
    <row r="29" customFormat="false" ht="15" hidden="false" customHeight="false" outlineLevel="0" collapsed="false">
      <c r="A29" s="4" t="s">
        <v>178</v>
      </c>
      <c r="B29" s="4" t="s">
        <v>179</v>
      </c>
      <c r="C29" s="8" t="n">
        <v>2882</v>
      </c>
      <c r="D29" s="4" t="s">
        <v>167</v>
      </c>
      <c r="E29" s="4" t="s">
        <v>168</v>
      </c>
      <c r="F29" s="4" t="s">
        <v>169</v>
      </c>
      <c r="G29" s="4" t="s">
        <v>180</v>
      </c>
    </row>
    <row r="30" customFormat="false" ht="15" hidden="false" customHeight="false" outlineLevel="0" collapsed="false">
      <c r="A30" s="4" t="s">
        <v>181</v>
      </c>
      <c r="B30" s="4" t="s">
        <v>182</v>
      </c>
      <c r="C30" s="8" t="n">
        <v>1045</v>
      </c>
      <c r="D30" s="4" t="s">
        <v>167</v>
      </c>
      <c r="E30" s="4" t="s">
        <v>183</v>
      </c>
      <c r="F30" s="4" t="s">
        <v>184</v>
      </c>
      <c r="G30" s="4" t="s">
        <v>185</v>
      </c>
    </row>
    <row r="31" customFormat="false" ht="15" hidden="false" customHeight="false" outlineLevel="0" collapsed="false">
      <c r="A31" s="4" t="s">
        <v>186</v>
      </c>
      <c r="B31" s="4" t="s">
        <v>187</v>
      </c>
      <c r="C31" s="8" t="n">
        <v>13.4</v>
      </c>
      <c r="D31" s="4" t="s">
        <v>163</v>
      </c>
      <c r="E31" s="4" t="s">
        <v>183</v>
      </c>
      <c r="F31" s="4" t="s">
        <v>184</v>
      </c>
      <c r="G31" s="4" t="s">
        <v>170</v>
      </c>
    </row>
    <row r="32" customFormat="false" ht="15" hidden="false" customHeight="false" outlineLevel="0" collapsed="false">
      <c r="A32" s="4" t="s">
        <v>188</v>
      </c>
      <c r="B32" s="4" t="s">
        <v>187</v>
      </c>
      <c r="C32" s="8" t="n">
        <v>7</v>
      </c>
      <c r="D32" s="4" t="s">
        <v>119</v>
      </c>
      <c r="E32" s="4" t="s">
        <v>183</v>
      </c>
      <c r="F32" s="4" t="s">
        <v>184</v>
      </c>
      <c r="G32" s="4" t="s">
        <v>170</v>
      </c>
    </row>
    <row r="33" customFormat="false" ht="15" hidden="false" customHeight="false" outlineLevel="0" collapsed="false">
      <c r="A33" s="4" t="s">
        <v>189</v>
      </c>
      <c r="B33" s="4" t="s">
        <v>190</v>
      </c>
      <c r="C33" s="8" t="n">
        <v>18.9</v>
      </c>
      <c r="D33" s="4" t="s">
        <v>163</v>
      </c>
      <c r="E33" s="4" t="s">
        <v>183</v>
      </c>
      <c r="F33" s="4" t="s">
        <v>184</v>
      </c>
      <c r="G33" s="4" t="s">
        <v>191</v>
      </c>
    </row>
    <row r="34" customFormat="false" ht="15" hidden="false" customHeight="false" outlineLevel="0" collapsed="false">
      <c r="A34" s="4" t="s">
        <v>192</v>
      </c>
      <c r="B34" s="4" t="s">
        <v>193</v>
      </c>
      <c r="C34" s="8" t="n">
        <v>17</v>
      </c>
      <c r="D34" s="4" t="s">
        <v>163</v>
      </c>
      <c r="E34" s="4" t="s">
        <v>113</v>
      </c>
      <c r="F34" s="4" t="s">
        <v>194</v>
      </c>
      <c r="G34" s="4" t="s">
        <v>195</v>
      </c>
    </row>
    <row r="35" customFormat="false" ht="15" hidden="false" customHeight="false" outlineLevel="0" collapsed="false">
      <c r="A35" s="4" t="s">
        <v>196</v>
      </c>
      <c r="B35" s="4" t="s">
        <v>193</v>
      </c>
      <c r="C35" s="8" t="n">
        <v>3</v>
      </c>
      <c r="D35" s="4" t="s">
        <v>163</v>
      </c>
      <c r="E35" s="4" t="s">
        <v>113</v>
      </c>
      <c r="F35" s="4" t="s">
        <v>194</v>
      </c>
      <c r="G35" s="4" t="s">
        <v>195</v>
      </c>
    </row>
    <row r="36" customFormat="false" ht="15" hidden="false" customHeight="false" outlineLevel="0" collapsed="false">
      <c r="A36" s="4" t="s">
        <v>197</v>
      </c>
      <c r="B36" s="4" t="s">
        <v>193</v>
      </c>
      <c r="C36" s="8" t="s">
        <v>198</v>
      </c>
      <c r="D36" s="4" t="s">
        <v>199</v>
      </c>
      <c r="E36" s="4" t="s">
        <v>200</v>
      </c>
      <c r="F36" s="4" t="s">
        <v>194</v>
      </c>
      <c r="G36" s="4" t="s">
        <v>195</v>
      </c>
    </row>
    <row r="38" customFormat="false" ht="15" hidden="false" customHeight="false" outlineLevel="0" collapsed="false">
      <c r="A38" s="2" t="s">
        <v>201</v>
      </c>
      <c r="C38" s="19" t="n">
        <f aca="false">C6/C5-1</f>
        <v>0.0560747663551404</v>
      </c>
    </row>
    <row r="39" customFormat="false" ht="15" hidden="false" customHeight="false" outlineLevel="0" collapsed="false">
      <c r="A39" s="2" t="s">
        <v>202</v>
      </c>
      <c r="C39" s="19" t="n">
        <f aca="false">C6/C4-1</f>
        <v>0.467532467532468</v>
      </c>
    </row>
    <row r="40" customFormat="false" ht="15" hidden="false" customHeight="false" outlineLevel="0" collapsed="false">
      <c r="A40" s="2" t="s">
        <v>203</v>
      </c>
      <c r="C40" s="17" t="n">
        <f aca="false">C20/C6</f>
        <v>1.55752212389381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60"/>
    <col collapsed="false" customWidth="true" hidden="false" outlineLevel="0" max="4" min="4" style="0" width="14"/>
    <col collapsed="false" customWidth="true" hidden="false" outlineLevel="0" max="5" min="5" style="0" width="60"/>
    <col collapsed="false" customWidth="true" hidden="false" outlineLevel="0" max="6" min="6" style="0" width="100"/>
  </cols>
  <sheetData>
    <row r="1" customFormat="false" ht="16.15" hidden="false" customHeight="false" outlineLevel="0" collapsed="false">
      <c r="A1" s="1" t="s">
        <v>204</v>
      </c>
    </row>
    <row r="3" customFormat="false" ht="43.5" hidden="false" customHeight="true" outlineLevel="0" collapsed="false">
      <c r="A3" s="3" t="s">
        <v>205</v>
      </c>
      <c r="B3" s="3" t="s">
        <v>206</v>
      </c>
      <c r="C3" s="3" t="s">
        <v>105</v>
      </c>
      <c r="D3" s="3" t="s">
        <v>207</v>
      </c>
      <c r="E3" s="3" t="s">
        <v>208</v>
      </c>
      <c r="F3" s="3" t="s">
        <v>209</v>
      </c>
    </row>
    <row r="4" customFormat="false" ht="15" hidden="false" customHeight="false" outlineLevel="0" collapsed="false">
      <c r="A4" s="2" t="s">
        <v>210</v>
      </c>
      <c r="B4" s="2" t="s">
        <v>211</v>
      </c>
      <c r="C4" s="2" t="s">
        <v>120</v>
      </c>
      <c r="D4" s="2" t="s">
        <v>212</v>
      </c>
      <c r="E4" s="2" t="s">
        <v>213</v>
      </c>
      <c r="F4" s="2" t="s">
        <v>214</v>
      </c>
    </row>
    <row r="5" customFormat="false" ht="15" hidden="false" customHeight="false" outlineLevel="0" collapsed="false">
      <c r="A5" s="2" t="s">
        <v>215</v>
      </c>
      <c r="B5" s="2" t="s">
        <v>216</v>
      </c>
      <c r="C5" s="2" t="s">
        <v>120</v>
      </c>
      <c r="D5" s="2" t="s">
        <v>217</v>
      </c>
      <c r="E5" s="2" t="s">
        <v>218</v>
      </c>
      <c r="F5" s="2" t="s">
        <v>219</v>
      </c>
    </row>
    <row r="6" customFormat="false" ht="15" hidden="false" customHeight="false" outlineLevel="0" collapsed="false">
      <c r="A6" s="2" t="s">
        <v>220</v>
      </c>
      <c r="B6" s="2" t="s">
        <v>221</v>
      </c>
      <c r="C6" s="2" t="s">
        <v>222</v>
      </c>
      <c r="D6" s="2" t="s">
        <v>212</v>
      </c>
      <c r="E6" s="2" t="s">
        <v>223</v>
      </c>
      <c r="F6" s="2" t="s">
        <v>224</v>
      </c>
    </row>
    <row r="7" customFormat="false" ht="15" hidden="false" customHeight="false" outlineLevel="0" collapsed="false">
      <c r="A7" s="2" t="s">
        <v>225</v>
      </c>
      <c r="B7" s="2" t="s">
        <v>226</v>
      </c>
      <c r="C7" s="2" t="s">
        <v>227</v>
      </c>
      <c r="D7" s="2" t="s">
        <v>138</v>
      </c>
      <c r="E7" s="2" t="s">
        <v>228</v>
      </c>
      <c r="F7" s="2" t="s">
        <v>229</v>
      </c>
    </row>
    <row r="8" customFormat="false" ht="15" hidden="false" customHeight="false" outlineLevel="0" collapsed="false">
      <c r="A8" s="2" t="s">
        <v>230</v>
      </c>
      <c r="B8" s="2" t="s">
        <v>231</v>
      </c>
      <c r="C8" s="2" t="s">
        <v>232</v>
      </c>
      <c r="D8" s="2" t="s">
        <v>138</v>
      </c>
      <c r="E8" s="2" t="s">
        <v>233</v>
      </c>
      <c r="F8" s="2" t="s">
        <v>234</v>
      </c>
    </row>
    <row r="9" customFormat="false" ht="15" hidden="false" customHeight="false" outlineLevel="0" collapsed="false">
      <c r="A9" s="2" t="s">
        <v>235</v>
      </c>
      <c r="B9" s="2" t="s">
        <v>236</v>
      </c>
      <c r="C9" s="2" t="s">
        <v>155</v>
      </c>
      <c r="D9" s="2" t="s">
        <v>237</v>
      </c>
      <c r="E9" s="2" t="s">
        <v>238</v>
      </c>
      <c r="F9" s="2" t="s">
        <v>239</v>
      </c>
    </row>
    <row r="10" customFormat="false" ht="15" hidden="false" customHeight="false" outlineLevel="0" collapsed="false">
      <c r="A10" s="2" t="s">
        <v>240</v>
      </c>
      <c r="B10" s="2" t="s">
        <v>241</v>
      </c>
      <c r="C10" s="2" t="s">
        <v>155</v>
      </c>
      <c r="D10" s="2" t="s">
        <v>138</v>
      </c>
      <c r="E10" s="2" t="s">
        <v>242</v>
      </c>
      <c r="F10" s="2" t="s">
        <v>243</v>
      </c>
    </row>
    <row r="11" customFormat="false" ht="15" hidden="false" customHeight="false" outlineLevel="0" collapsed="false">
      <c r="A11" s="2" t="s">
        <v>244</v>
      </c>
      <c r="B11" s="2" t="s">
        <v>245</v>
      </c>
      <c r="C11" s="2" t="s">
        <v>169</v>
      </c>
      <c r="D11" s="2" t="s">
        <v>246</v>
      </c>
      <c r="E11" s="2" t="s">
        <v>247</v>
      </c>
      <c r="F11" s="2" t="s">
        <v>248</v>
      </c>
    </row>
    <row r="12" customFormat="false" ht="15" hidden="false" customHeight="false" outlineLevel="0" collapsed="false">
      <c r="A12" s="2" t="s">
        <v>249</v>
      </c>
      <c r="B12" s="2" t="s">
        <v>250</v>
      </c>
      <c r="C12" s="2" t="s">
        <v>169</v>
      </c>
      <c r="D12" s="2" t="s">
        <v>138</v>
      </c>
      <c r="E12" s="2" t="s">
        <v>251</v>
      </c>
      <c r="F12" s="2" t="s">
        <v>252</v>
      </c>
    </row>
    <row r="13" customFormat="false" ht="15" hidden="false" customHeight="false" outlineLevel="0" collapsed="false">
      <c r="A13" s="2" t="s">
        <v>253</v>
      </c>
      <c r="B13" s="2" t="s">
        <v>254</v>
      </c>
      <c r="C13" s="2" t="s">
        <v>120</v>
      </c>
      <c r="D13" s="2" t="s">
        <v>255</v>
      </c>
      <c r="E13" s="2" t="s">
        <v>256</v>
      </c>
      <c r="F13" s="2" t="s">
        <v>257</v>
      </c>
    </row>
    <row r="14" customFormat="false" ht="15" hidden="false" customHeight="false" outlineLevel="0" collapsed="false">
      <c r="A14" s="2" t="s">
        <v>258</v>
      </c>
      <c r="B14" s="2" t="s">
        <v>259</v>
      </c>
      <c r="C14" s="2" t="s">
        <v>260</v>
      </c>
      <c r="D14" s="2" t="s">
        <v>261</v>
      </c>
      <c r="E14" s="2" t="s">
        <v>262</v>
      </c>
      <c r="F14" s="2" t="s">
        <v>263</v>
      </c>
    </row>
    <row r="15" customFormat="false" ht="15" hidden="false" customHeight="false" outlineLevel="0" collapsed="false">
      <c r="A15" s="2" t="s">
        <v>264</v>
      </c>
      <c r="B15" s="2" t="s">
        <v>265</v>
      </c>
      <c r="C15" s="2" t="s">
        <v>194</v>
      </c>
      <c r="D15" s="2" t="s">
        <v>266</v>
      </c>
      <c r="E15" s="2" t="s">
        <v>267</v>
      </c>
      <c r="F15" s="2" t="s">
        <v>268</v>
      </c>
    </row>
    <row r="18" customFormat="false" ht="15" hidden="false" customHeight="false" outlineLevel="0" collapsed="false">
      <c r="A18" s="20" t="s">
        <v>269</v>
      </c>
    </row>
    <row r="19" customFormat="false" ht="43.5" hidden="false" customHeight="true" outlineLevel="0" collapsed="false">
      <c r="A19" s="3" t="s">
        <v>270</v>
      </c>
      <c r="B19" s="3" t="s">
        <v>271</v>
      </c>
      <c r="C19" s="3" t="s">
        <v>272</v>
      </c>
      <c r="D19" s="3"/>
      <c r="E19" s="3"/>
      <c r="F19" s="3"/>
    </row>
    <row r="20" customFormat="false" ht="15" hidden="false" customHeight="false" outlineLevel="0" collapsed="false">
      <c r="A20" s="2" t="n">
        <v>1</v>
      </c>
      <c r="B20" s="2" t="s">
        <v>273</v>
      </c>
      <c r="C20" s="2" t="s">
        <v>274</v>
      </c>
    </row>
    <row r="21" customFormat="false" ht="15" hidden="false" customHeight="false" outlineLevel="0" collapsed="false">
      <c r="A21" s="2" t="n">
        <v>2</v>
      </c>
      <c r="B21" s="2" t="s">
        <v>275</v>
      </c>
      <c r="C21" s="2" t="s">
        <v>276</v>
      </c>
    </row>
    <row r="22" customFormat="false" ht="15" hidden="false" customHeight="false" outlineLevel="0" collapsed="false">
      <c r="A22" s="2" t="n">
        <v>3</v>
      </c>
      <c r="B22" s="2" t="s">
        <v>277</v>
      </c>
      <c r="C22" s="2" t="s">
        <v>278</v>
      </c>
    </row>
    <row r="23" customFormat="false" ht="15" hidden="false" customHeight="false" outlineLevel="0" collapsed="false">
      <c r="A23" s="2" t="n">
        <v>4</v>
      </c>
      <c r="B23" s="2" t="s">
        <v>279</v>
      </c>
      <c r="C23" s="2" t="s">
        <v>280</v>
      </c>
    </row>
    <row r="24" customFormat="false" ht="15" hidden="false" customHeight="false" outlineLevel="0" collapsed="false">
      <c r="A24" s="2" t="n">
        <v>5</v>
      </c>
      <c r="B24" s="2" t="s">
        <v>281</v>
      </c>
      <c r="C24" s="2" t="s">
        <v>282</v>
      </c>
    </row>
    <row r="25" customFormat="false" ht="15" hidden="false" customHeight="false" outlineLevel="0" collapsed="false">
      <c r="A25" s="2" t="n">
        <v>6</v>
      </c>
      <c r="B25" s="2" t="s">
        <v>283</v>
      </c>
      <c r="C25" s="2" t="s">
        <v>284</v>
      </c>
    </row>
    <row r="26" customFormat="false" ht="15" hidden="false" customHeight="false" outlineLevel="0" collapsed="false">
      <c r="A26" s="2" t="n">
        <v>7</v>
      </c>
      <c r="B26" s="2" t="s">
        <v>285</v>
      </c>
      <c r="C26" s="2" t="s">
        <v>286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2026-10-12T05:11:44Z</dcterms:created>
  <dc:creator>openpyxl</dc:creator>
  <dc:description/>
  <dc:language>en-US</dc:language>
  <cp:lastModifiedBy/>
  <dcterms:modified xsi:type="dcterms:W3CDTF">2026-10-12T05:11:44Z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