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sure Ranking" sheetId="1" state="visible" r:id="rId3"/>
    <sheet name="Sensitivity" sheetId="2" state="visible" r:id="rId4"/>
    <sheet name="Industry Imports 2020-24" sheetId="3" state="visible" r:id="rId5"/>
    <sheet name="2025 Trade Data" sheetId="4" state="visible" r:id="rId6"/>
    <sheet name="2026 YTD Signals" sheetId="5" state="visible" r:id="rId7"/>
    <sheet name="Tariff Measures" sheetId="6" state="visible" r:id="rId8"/>
    <sheet name="Sourc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<sst xmlns="http://schemas.openxmlformats.org/spreadsheetml/2006/main" count="425" uniqueCount="381">
  <si>
    <t xml:space="preserve">Tariff exposure index: 11 industry groups (exposure to U.S. tariff measures; data snapshot 12 Oct 2026)</t>
  </si>
  <si>
    <t xml:space="preserve">Index = 20 x weighted factor scores (1-5). Factor scores are analyst ratings (blue); weights and band thresholds are inputs. A relative index, not an estimate of tariff cost.</t>
  </si>
  <si>
    <t xml:space="preserve">Weights -&gt;</t>
  </si>
  <si>
    <t xml:space="preserve">Band thresholds (Very High / High / Elevated):</t>
  </si>
  <si>
    <t xml:space="preserve">Rank</t>
  </si>
  <si>
    <t xml:space="preserve">Industry group</t>
  </si>
  <si>
    <t xml:space="preserve">Exposure index (0-100)</t>
  </si>
  <si>
    <t xml:space="preserve">Exposure band</t>
  </si>
  <si>
    <t xml:space="preserve">Policy / tariff specificity (1-5)</t>
  </si>
  <si>
    <t xml:space="preserve">Import scale (1-5)</t>
  </si>
  <si>
    <t xml:space="preserve">Foreign-input dependence (1-5)</t>
  </si>
  <si>
    <t xml:space="preserve">Export / retaliation exposure (1-5)</t>
  </si>
  <si>
    <t xml:space="preserve">Latest trade evidence / proxy</t>
  </si>
  <si>
    <t xml:space="preserve">2026 tariff signal</t>
  </si>
  <si>
    <t xml:space="preserve">Why it ranks here</t>
  </si>
  <si>
    <t xml:space="preserve">Interpretation caveat</t>
  </si>
  <si>
    <t xml:space="preserve">Automotive vehicles and parts</t>
  </si>
  <si>
    <t xml:space="preserve">2024 transportation-equipment general imports: $594.965B; 2025 Census imports of automotive vehicles, parts and engines: $422.002B. Jan-Aug 2026 automotive vehicles, parts and engines imports: $276.624B vs $289.390B (-4.4% y/y).</t>
  </si>
  <si>
    <t xml:space="preserve">25% Section 232 tariff on covered automobiles and parts; partner arrangements and USMCA treatment alter application.</t>
  </si>
  <si>
    <t xml:space="preserve">High direct tariff specificity, large import footprint, and integrated North American parts flows make this one of the clearest tariff-exposed sectors.</t>
  </si>
  <si>
    <t xml:space="preserve">Do not apply 25% to every vehicle or component. Product origin, USMCA qualification, product list, partner deal, and offsets matter.</t>
  </si>
  <si>
    <t xml:space="preserve">Electronics and semiconductors</t>
  </si>
  <si>
    <t xml:space="preserve">2024 electronic-products general imports: $672.240B; Jan–Aug 2026 semiconductor imports: $90.467B, +84.0% y/y.</t>
  </si>
  <si>
    <t xml:space="preserve">25% on a narrow group of specified advanced computing chips and derivatives from 15 Jan 2026, with broad end-use exclusions and further action under negotiation.</t>
  </si>
  <si>
    <t xml:space="preserve">Very large import footprint and strong 2026 import growth intersect with documented dependence on foreign semiconductor supply chains.</t>
  </si>
  <si>
    <t xml:space="preserve">The 25% measure is not an across-the-board tariff on all chips. U.S. data-center, R&amp;D and other specified uses are excluded.</t>
  </si>
  <si>
    <t xml:space="preserve">Steel, aluminum, copper and metal-intensive products</t>
  </si>
  <si>
    <t xml:space="preserve">2024 minerals-and-metals general imports: $246.674B; selected 2025 Census imports include $105.284B finished metal shapes and $17.564B copper. Caution: finished metal shapes is a volatile proxy (Jan-Aug 2026: $20.8B vs $96.5B a year earlier), so the 2025 value should not be read as a stable measure of steel/aluminum/copper exposure.</t>
  </si>
  <si>
    <t xml:space="preserve">Covered core steel/aluminum/copper products: 50%; covered derivatives: 25%; certain metal-intensive industrial/grid equipment: 15% through 2027 (rules in force from 6 Apr 2026, modified from 8 Jun 2026).</t>
  </si>
  <si>
    <t xml:space="preserve">Direct high-rate measures extend beyond raw metals into derivative goods and selected industrial equipment, transmitting costs downstream.</t>
  </si>
  <si>
    <t xml:space="preserve">Not every product containing metal qualifies. Metal content, HTS line, origin, and specific equipment exceptions control.</t>
  </si>
  <si>
    <t xml:space="preserve">Patented pharmaceuticals and active ingredients</t>
  </si>
  <si>
    <t xml:space="preserve">2024 chemicals-and-related-products general imports: $466.526B (broad sector); 2025 Census imports of pharmaceutical preparations: $287.515B; Jan-Aug 2026 imports: $115.079B vs $205.926B a year earlier (-44.1%).</t>
  </si>
  <si>
    <t xml:space="preserve">Specified patented pharmaceuticals/APIs face a 100% headline Section 232 rate absent an exception; reduced rates apply (20% approved onshoring; 15% EU/Japan/Korea/Switzerland-Liechtenstein; 10% UK) and companies with qualifying pricing agreements are reported to have 0% treatment through 20 Jan 2029; generic drugs are excluded at present.</t>
  </si>
  <si>
    <t xml:space="preserve">The headline rate is unusually high and the official proclamation reports 53% of patented pharmaceuticals distributed domestically are produced abroad; only 15% of patented APIs by volume are domestically produced.</t>
  </si>
  <si>
    <t xml:space="preserve">This is concentrated exposure for listed patented products and ingredients, not all medicines. Validate Annexes, company treatment, partner terms, and the September 2026 notice.</t>
  </si>
  <si>
    <t xml:space="preserve">Consumer goods, apparel and footwear</t>
  </si>
  <si>
    <t xml:space="preserve">2024 textiles-and-apparel imports: $125.825B and footwear: $27.319B; 2025 Census consumer-goods imports: $800.341B (broad, overlapping proxy).</t>
  </si>
  <si>
    <t xml:space="preserve">Exposure is primarily through the Section 301 forced-labor tariff (10% or 12.5% by origin; in force since 24 Jul 2026 on most imports from 60 economies, with exclusions) and existing China-specific duties, not one sector rate. The IEEPA reciprocal tariffs were invalidated on 20 Feb 2026.</t>
  </si>
  <si>
    <t xml:space="preserve">Large globally sourced assortments, supplier concentration, and limited short-term ability to relocalize some low-cost consumer goods create price and margin sensitivity.</t>
  </si>
  <si>
    <t xml:space="preserve">Consumer goods are a broad end-use grouping and overlap with apparel, footwear, pharma, and other categories. Do not add the proxies.</t>
  </si>
  <si>
    <t xml:space="preserve">Industrial machinery and electrical equipment</t>
  </si>
  <si>
    <t xml:space="preserve">2024 machinery general imports: $296.974B; 2025 Census capital-goods imports: $1,126.872B (+17.3% y/y, broad end-use proxy).</t>
  </si>
  <si>
    <t xml:space="preserve">Certain metal-intensive industrial equipment, electrical-grid equipment, and eligible agricultural equipment receive 15% tariff treatment under specified rules; other products are origin/product-specific. A Section 232 investigation into robotics and industrial machinery remained open with no duties imposed as of early Oct 2026; the 8 Jun 2026 metals update extended 15% treatment to more industrial and agricultural equipment.</t>
  </si>
  <si>
    <t xml:space="preserve">Imported capital equipment and intermediate components are sizable. Metals tariffs can flow through to equipment, grid expansion, manufacturing and infrastructure investment.</t>
  </si>
  <si>
    <t xml:space="preserve">Capital goods are broader than machinery and electrical equipment. Only the listed tariff classifications receive the stated 15% treatment.</t>
  </si>
  <si>
    <t xml:space="preserve">Agriculture, food and beverages</t>
  </si>
  <si>
    <t xml:space="preserve">2024 agricultural-products general imports: $233.015B; 2025 Census food/feed/beverage imports: $215.383B; U.S. agricultural exports: $171B in 2025.</t>
  </si>
  <si>
    <t xml:space="preserve">Direct treatment differs by product and origin; exposure also includes retaliation against U.S. exports and higher costs for imported inputs. The general Section 301 forced-labor action also applies to most imports from the 60 covered economies, subject to exclusions that were not product-checked here.</t>
  </si>
  <si>
    <t xml:space="preserve">Agriculture is highly exposed to retaliatory trade restrictions because overseas market access matters. Five destinations took 56% of U.S. agricultural exports in 2025; China-bound exports fell 66%.</t>
  </si>
  <si>
    <t xml:space="preserve">The $171B export value is not a tariff loss estimate. Market concentration signals exposure, not the amount of exports that will be lost.</t>
  </si>
  <si>
    <t xml:space="preserve">Chemicals, plastics and related products</t>
  </si>
  <si>
    <t xml:space="preserve">2024 chemicals-and-related-products general imports: $466.526B; 2025 Census industrial supplies and materials imports: $698.335B (broad proxy).</t>
  </si>
  <si>
    <t xml:space="preserve">No single rate applies across this broad basket; exposure depends on origin, the general Section 301 forced-labor duties (10% or 12.5%, subject to exclusions), product classification, and any metal/derivative content.</t>
  </si>
  <si>
    <t xml:space="preserve">Large cross-border input flows mean duties on chemicals, plastics, feedstocks, containers, and downstream components affect multiple manufacturing supply chains.</t>
  </si>
  <si>
    <t xml:space="preserve">Sector value is the 2024 USITC general-import series; the 2025 end-use proxy has a different classification and should not be compared as a like-for-like series.</t>
  </si>
  <si>
    <t xml:space="preserve">Energy and critical minerals</t>
  </si>
  <si>
    <t xml:space="preserve">2024 energy-related-products general imports: $249.802B; 2025 Census industrial supplies includes $139.990B of crude-oil imports in the selected commodity table.</t>
  </si>
  <si>
    <t xml:space="preserve">Whether energy imports are excluded from the 24 Jul 2026 Section 301 forced-labor action was not verified here; the IEEPA reciprocal order that excluded energy products was invalidated on 20 Feb 2026. Processed critical minerals: the 14 Jan 2026 Section 232 action sets no blanket rate.</t>
  </si>
  <si>
    <t xml:space="preserve">High import values and strategic upstream inputs create exposure to targeted measures, trade deals, and supply restrictions even where a broad tariff rate is absent.</t>
  </si>
  <si>
    <t xml:space="preserve">Energy-related imports combine different commodities. Critical minerals are not equivalent to crude oil and should be tracked separately in the final blog.</t>
  </si>
  <si>
    <t xml:space="preserve">Wood products, furniture, cabinets and vanities</t>
  </si>
  <si>
    <t xml:space="preserve">2024 forest-products general imports: $54.573B; 2025 Census imports included $7.022B lumber and $37.832B furniture/household goods (separate proxies).</t>
  </si>
  <si>
    <t xml:space="preserve">10% on certain softwood timber/lumber and 25% on certain upholstered wooden furniture, kitchen cabinets and vanities; scheduled 2026 increases were postponed to 1 Jan 2027.</t>
  </si>
  <si>
    <t xml:space="preserve">Explicit product measures affect construction and household furnishings, raising input-cost risk for builders, distributors, retailers and home-improvement supply chains.</t>
  </si>
  <si>
    <t xml:space="preserve">Rates apply to listed products, not all wood or furniture imports. The lumber and furniture values come from different trade categories and are not additive. Import-scale score corrected from 3 to 2: USITC forest-products imports of $54.573B fall in the $25B-$74B anchor.</t>
  </si>
  <si>
    <t xml:space="preserve">Medical devices and health equipment</t>
  </si>
  <si>
    <t xml:space="preserve">2025 Census imports of medical equipment: $65.845B; Jan–Aug 2026 imports: $42.265B, down 6.0% year over year.</t>
  </si>
  <si>
    <t xml:space="preserve">Treatment is product- and origin-specific; the semiconductor measure excludes specified medical and other end uses, and the pharma Section 232 action excludes generics. A Section 232 investigation into PPE, medical consumables and medical equipment remained open with no duties imposed as of early Oct 2026.</t>
  </si>
  <si>
    <t xml:space="preserve">Specialized equipment and component supply chains are globally integrated, but current evidence is more product-specific than the measures on autos, metals, and patented pharmaceuticals.</t>
  </si>
  <si>
    <t xml:space="preserve">Medical equipment is a subcategory within capital-goods imports. Do not interpret the broader capital-goods total as medical-device imports. Import-scale score corrected from 3 to 2: the only size evidence is Census medical-equipment imports of $65.845B ($25B-$74B anchor); no USITC sector exists for this basket.</t>
  </si>
  <si>
    <t xml:space="preserve">Corrections applied: wood products and medical devices import-scale scores corrected from 3 to 2 (their cited values fall in the $25B-$74B anchor); pharmaceutical imports corrected to $287.515B (the $119.202B in the source file was the export value). Autos import-scale score of 5 uses USITC transportation equipment ($594.965B, includes non-auto items); Census auto-only 2024 imports of $473.276B would score 4.</t>
  </si>
  <si>
    <t xml:space="preserve">Sensitivity test: rank under alternative factor weightings (NMSC analysis)</t>
  </si>
  <si>
    <t xml:space="preserve">Same factor scores as the Exposure Ranking sheet; only the weights change. Weights are inputs (blue).</t>
  </si>
  <si>
    <t xml:space="preserve">Weight set</t>
  </si>
  <si>
    <t xml:space="preserve">Policy</t>
  </si>
  <si>
    <t xml:space="preserve">Import scale</t>
  </si>
  <si>
    <t xml:space="preserve">Foreign-input</t>
  </si>
  <si>
    <t xml:space="preserve">Export / retaliation</t>
  </si>
  <si>
    <t xml:space="preserve">Sum check</t>
  </si>
  <si>
    <t xml:space="preserve">Base</t>
  </si>
  <si>
    <t xml:space="preserve">Equal weights</t>
  </si>
  <si>
    <t xml:space="preserve">Policy-heavy</t>
  </si>
  <si>
    <t xml:space="preserve">Structural (import scale and foreign dependence)</t>
  </si>
  <si>
    <t xml:space="preserve">Retaliation-aware</t>
  </si>
  <si>
    <t xml:space="preserve">Base index</t>
  </si>
  <si>
    <t xml:space="preserve">Equal index</t>
  </si>
  <si>
    <t xml:space="preserve">Policy-heavy index</t>
  </si>
  <si>
    <t xml:space="preserve">Structural index</t>
  </si>
  <si>
    <t xml:space="preserve">Retaliation-aware index</t>
  </si>
  <si>
    <t xml:space="preserve">Base rank</t>
  </si>
  <si>
    <t xml:space="preserve">Equal rank</t>
  </si>
  <si>
    <t xml:space="preserve">Policy-heavy rank</t>
  </si>
  <si>
    <t xml:space="preserve">Structural rank</t>
  </si>
  <si>
    <t xml:space="preserve">Retaliation-aware rank</t>
  </si>
  <si>
    <t xml:space="preserve">Best rank</t>
  </si>
  <si>
    <t xml:space="preserve">Worst rank</t>
  </si>
  <si>
    <t xml:space="preserve">Autos rank 1 in every weighting; wood products and medical devices stay in positions 10-11 in every weighting; the top-five membership is unchanged in four of five weightings (the retaliation-aware set swaps patented pharmaceuticals out for agriculture).</t>
  </si>
  <si>
    <t xml:space="preserve">U.S. general imports by USITC industry sector, 2020-2024 (USD billions)</t>
  </si>
  <si>
    <t xml:space="preserve">Source: USITC Trade Shifts 2024 sector table (values as supplied; shares and changes are formulas). Sector values use a different classification from Census end-use data.</t>
  </si>
  <si>
    <t xml:space="preserve">Sector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</si>
  <si>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</si>
  <si>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</si>
  <si>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</si>
  <si>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</si>
  <si>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</si>
  <si>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2024 share of total</t>
  </si>
  <si>
    <t xml:space="preserve">2020-24 change</t>
  </si>
  <si>
    <t xml:space="preserve">Agricultural products</t>
  </si>
  <si>
    <t xml:space="preserve">Chemicals and related products</t>
  </si>
  <si>
    <t xml:space="preserve">Electronic products</t>
  </si>
  <si>
    <t xml:space="preserve">Energy-related products</t>
  </si>
  <si>
    <t xml:space="preserve">Forest products</t>
  </si>
  <si>
    <t xml:space="preserve">Footwear</t>
  </si>
  <si>
    <t xml:space="preserve">Minerals and metals</t>
  </si>
  <si>
    <t xml:space="preserve">Miscellaneous manufactures</t>
  </si>
  <si>
    <t xml:space="preserve">Machinery</t>
  </si>
  <si>
    <t xml:space="preserve">Transportation equipment</t>
  </si>
  <si>
    <t xml:space="preserve">Textiles and apparel</t>
  </si>
  <si>
    <t xml:space="preserve">Special provisions</t>
  </si>
  <si>
    <t xml:space="preserve">Total (sum of sectors)</t>
  </si>
  <si>
    <t xml:space="preserve">Source-stated total</t>
  </si>
  <si>
    <t xml:space="preserve">Difference (rounding)</t>
  </si>
  <si>
    <t xml:space="preserve">U.S. imports by principal end-use category, 2023-2025 (USD billions, Census seasonally adjusted)</t>
  </si>
  <si>
    <t xml:space="preserve">Source: U.S. Census Bureau FT-900 annual release (final_2025.pdf). Consumer goods overlap with industry categories; do not add categories to industry groups.</t>
  </si>
  <si>
    <t xml:space="preserve">Category</t>
  </si>
  <si>
    <t xml:space="preserve">2025</t>
  </si>
  <si>
    <t xml:space="preserve">2025 vs 2024 (USD bn)</t>
  </si>
  <si>
    <t xml:space="preserve">2025 vs 2024 (%)</t>
  </si>
  <si>
    <t xml:space="preserve">Total goods imports, Census basis</t>
  </si>
  <si>
    <t xml:space="preserve">Foods, feeds and beverages</t>
  </si>
  <si>
    <t xml:space="preserve">Industrial supplies and materials</t>
  </si>
  <si>
    <t xml:space="preserve">Capital goods, except automotive</t>
  </si>
  <si>
    <t xml:space="preserve">Automotive vehicles, parts and engines</t>
  </si>
  <si>
    <t xml:space="preserve">Consumer goods, nonfood, except auto</t>
  </si>
  <si>
    <t xml:space="preserve">Other goods</t>
  </si>
  <si>
    <t xml:space="preserve">Sum of six categories</t>
  </si>
  <si>
    <t xml:space="preserve">Difference vs total (rounding)</t>
  </si>
  <si>
    <t xml:space="preserve">Capital goods increase minus total increase (all other categories combined)</t>
  </si>
  <si>
    <t xml:space="preserve">January-August 2026 vs January-August 2025 import signals (USD millions, Census seasonally adjusted)</t>
  </si>
  <si>
    <t xml:space="preserve">Source: U.S. Census Bureau FT-900 release for August 2026 (ft900_2608.pdf), published 6 Oct 2026. Medical equipment change is -2,708 by subtraction; Census prints -2,709 from unrounded data.</t>
  </si>
  <si>
    <t xml:space="preserve">Commodity / category</t>
  </si>
  <si>
    <t xml:space="preserve">Jan-Aug 2026</t>
  </si>
  <si>
    <t xml:space="preserve">Jan-Aug 2025</t>
  </si>
  <si>
    <t xml:space="preserve">Change (USD m)</t>
  </si>
  <si>
    <t xml:space="preserve">YoY change</t>
  </si>
  <si>
    <t xml:space="preserve">Exposure relevance</t>
  </si>
  <si>
    <t xml:space="preserve">Data note</t>
  </si>
  <si>
    <t xml:space="preserve">Large import momentum across capital equipment; August value was a record $146.4B for the month.</t>
  </si>
  <si>
    <t xml:space="preserve">Broad Census end-use category, not machinery-only.</t>
  </si>
  <si>
    <t xml:space="preserve">Computers</t>
  </si>
  <si>
    <t xml:space="preserve">Import growth for computer systems and hardware was very strong.</t>
  </si>
  <si>
    <t xml:space="preserve">Specific Census commodity line within capital goods.</t>
  </si>
  <si>
    <t xml:space="preserve">Computer accessories</t>
  </si>
  <si>
    <t xml:space="preserve">Large growth in imported computer accessories and related hardware.</t>
  </si>
  <si>
    <t xml:space="preserve">Semiconductors</t>
  </si>
  <si>
    <t xml:space="preserve">Semiconductor imports rose strongly; relevant to electronics tariff and supply-chain exposure.</t>
  </si>
  <si>
    <t xml:space="preserve">Includes the Census semiconductor commodity line; not a measure of the narrow tariffed advanced-chip subset.</t>
  </si>
  <si>
    <t xml:space="preserve">Telecommunications equipment</t>
  </si>
  <si>
    <t xml:space="preserve">Large import growth in network and telecom equipment.</t>
  </si>
  <si>
    <t xml:space="preserve">Other industrial machinery</t>
  </si>
  <si>
    <t xml:space="preserve">Near-flat/slightly higher import trend compared with the technology hardware surge.</t>
  </si>
  <si>
    <t xml:space="preserve">Specific Census commodity line; not total machinery imports.</t>
  </si>
  <si>
    <t xml:space="preserve">Medical equipment</t>
  </si>
  <si>
    <t xml:space="preserve">Imports declined despite growth elsewhere in capital goods.</t>
  </si>
  <si>
    <t xml:space="preserve">Specific Census commodity line; classification may not match every medical-device industry definition.</t>
  </si>
  <si>
    <t xml:space="preserve">Electric apparatus</t>
  </si>
  <si>
    <t xml:space="preserve">Slight decline in the available electric-apparatus line; metal tariffs can affect certain equipment derivatives.</t>
  </si>
  <si>
    <t xml:space="preserve">Specific Census commodity line, not all electrical equipment.</t>
  </si>
  <si>
    <t xml:space="preserve">Generators and accessories</t>
  </si>
  <si>
    <t xml:space="preserve">Modest import increase in generators and accessories.</t>
  </si>
  <si>
    <t xml:space="preserve">Four technology lines (computers, accessories, semiconductors, telecom) change, USD m</t>
  </si>
  <si>
    <t xml:space="preserve">Share of the capital-goods increase</t>
  </si>
  <si>
    <t xml:space="preserve">U.S. tariff actions and policy status (snapshot 12 Oct 2026)</t>
  </si>
  <si>
    <t xml:space="preserve">Rates describe only covered products; check the current HTSUS, Federal Register and CBP guidance. Rows for drones, polysilicon and open investigations rely on secondary sources.</t>
  </si>
  <si>
    <t xml:space="preserve">Industry / product group</t>
  </si>
  <si>
    <t xml:space="preserve">Action / authority</t>
  </si>
  <si>
    <t xml:space="preserve">Stated rate / treatment</t>
  </si>
  <si>
    <t xml:space="preserve">Effective date / latest update</t>
  </si>
  <si>
    <t xml:space="preserve">Key exceptions / scope limits</t>
  </si>
  <si>
    <t xml:space="preserve">Risk channel</t>
  </si>
  <si>
    <t xml:space="preserve">Source ID</t>
  </si>
  <si>
    <t xml:space="preserve">Official source URL</t>
  </si>
  <si>
    <t xml:space="preserve">Automobiles and parts</t>
  </si>
  <si>
    <t xml:space="preserve">Section 232 proclamation adjusting imports of automobiles and automobile parts</t>
  </si>
  <si>
    <t xml:space="preserve">25% on covered automobiles and covered parts</t>
  </si>
  <si>
    <t xml:space="preserve">Automobiles from 3 Apr 2025; parts no later than 3 May 2025; subsequent trade arrangements modify treatment.</t>
  </si>
  <si>
    <t xml:space="preserve">Product lists, USMCA-origin rules, partner agreements and eligible offsets change treatment. The 25% rate is not universal for all makes/parts/origins.</t>
  </si>
  <si>
    <t xml:space="preserve">Direct landed-cost shock; parts costs flow through domestic assembly and supplier pricing.</t>
  </si>
  <si>
    <t xml:space="preserve">S03</t>
  </si>
  <si>
    <t xml:space="preserve">https://www.whitehouse.gov/presidential-actions/2025/03/adjusting-imports-of-automobiles-and-autombile-parts-into-the-united-states/</t>
  </si>
  <si>
    <t xml:space="preserve">Steel, aluminum, copper and derivatives</t>
  </si>
  <si>
    <t xml:space="preserve">Section 232 metals proclamations; assessment rules updated in 2026</t>
  </si>
  <si>
    <t xml:space="preserve">50% on covered core metal articles; 25% on covered derivatives; 15% on certain industrial/electrical-grid equipment; 10% for specified foreign products using qualifying U.S. metals</t>
  </si>
  <si>
    <t xml:space="preserve">Effective 6 Apr 2026 (Proclamation 11021); modified by Proclamation 11032 effective 8 Jun 2026; 15% treatment runs through 31 Dec 2027</t>
  </si>
  <si>
    <t xml:space="preserve">Articles with 15% or less relevant metal content are excluded from metals tariffs under the April 2026 fact sheet; specific product/origin rules apply. Some equipment categories and trade-deal terms differ. June 2026 update: certain agricultural and industrial equipment and HVAC derivatives moved from 25% to 15%; mobile industrial equipment added (25%; 15% for specified deal partners); the U.S.-metal-content threshold for the 10% rate lowered from 95% to 85%.</t>
  </si>
  <si>
    <t xml:space="preserve">Direct input-cost pass-through into machinery, electrical systems, construction, consumer durables and manufacturing.</t>
  </si>
  <si>
    <t xml:space="preserve">S04</t>
  </si>
  <si>
    <t xml:space="preserve">https://www.whitehouse.gov/fact-sheets/2026/04/fact-sheet-president-donald-j-trump-strengthens-tariffs-on-steel-aluminum-and-copper-imports/</t>
  </si>
  <si>
    <t xml:space="preserve">Advanced computing chips / semiconductors</t>
  </si>
  <si>
    <t xml:space="preserve">Section 232 semiconductor proclamation</t>
  </si>
  <si>
    <t xml:space="preserve">25% on a narrow set of specified advanced computing chips and derivative products</t>
  </si>
  <si>
    <t xml:space="preserve">Effective 15 Jan 2026; broader potential actions under negotiation</t>
  </si>
  <si>
    <t xml:space="preserve">Exemptions include specified U.S. data-center use, U.S. R&amp;D, repairs/replacements, startups, non-data-center consumer use, civil-industrial and public-sector uses, plus other qualifying supply-chain uses.</t>
  </si>
  <si>
    <t xml:space="preserve">High import dependence and fast-growing import volume create exposure, but the actual tariffed product slice is narrow.</t>
  </si>
  <si>
    <t xml:space="preserve">S05</t>
  </si>
  <si>
    <t xml:space="preserve">https://www.whitehouse.gov/presidential-actions/2026/01/adjusting-imports-of-semiconductors-semiconductor-manufacturing-equipment-and-their-derivative-products-into-the-united-states/</t>
  </si>
  <si>
    <t xml:space="preserve">Patented pharmaceuticals and associated ingredients</t>
  </si>
  <si>
    <t xml:space="preserve">Section 232 pharmaceuticals proclamation and later implementation notice</t>
  </si>
  <si>
    <t xml:space="preserve">100% headline rate for specified patented pharmaceuticals/APIs; 20% for approved onshoring plans; 15% for specified EU/Japan/Korea/Switzerland-Liechtenstein products; 10% for UK products under stated terms; some negotiated agreements have 0% treatment; companies with qualifying pricing agreements are reported to have 0% treatment through 20 Jan 2029</t>
  </si>
  <si>
    <t xml:space="preserve">Proclamation 2 Apr 2026; implementation effective 31 Jul 2026 for listed companies and 29 Sep 2026 for others, per 23 Sep 2026 Federal Register notice</t>
  </si>
  <si>
    <t xml:space="preserve">Generic pharmaceuticals and associated ingredients, including biosimilars, are excluded from Section 232 tariffs at this time. Annex-listed goods, negotiated agreements, orphan-drug treatment and company-specific plans matter.</t>
  </si>
  <si>
    <t xml:space="preserve">Potentially severe cost exposure on a narrow set of patented medicines; supply-chain concentration heightens execution risk.</t>
  </si>
  <si>
    <t xml:space="preserve">S06</t>
  </si>
  <si>
    <t xml:space="preserve">https://www.whitehouse.gov/presidential-actions/2026/04/adjusting-imports-of-pharmaceuticals-and-pharmaceutical-ingredients-into-the-united-states/</t>
  </si>
  <si>
    <t xml:space="preserve">Certain softwood timber/lumber</t>
  </si>
  <si>
    <t xml:space="preserve">Section 232 wood-products proclamation</t>
  </si>
  <si>
    <t xml:space="preserve">10% on certain softwood timber and lumber</t>
  </si>
  <si>
    <t xml:space="preserve">Effective 14 Oct 2025; follow-on update 31 Dec 2025 delayed planned increase until 1 Jan 2027</t>
  </si>
  <si>
    <t xml:space="preserve">Only specified HTS product lines apply; origin agreements and product definitions must be checked.</t>
  </si>
  <si>
    <t xml:space="preserve">Input-cost exposure for construction and wood-products supply chains.</t>
  </si>
  <si>
    <t xml:space="preserve">S07</t>
  </si>
  <si>
    <t xml:space="preserve">https://www.whitehouse.gov/presidential-actions/2025/12/amendments-to-adjusting-imports-of-timber-lumber-and-their-derivative-products-into-the-united-states/</t>
  </si>
  <si>
    <t xml:space="preserve">Certain upholstered furniture, kitchen cabinets and vanities</t>
  </si>
  <si>
    <t xml:space="preserve">Section 232 wood-products proclamation and December amendment</t>
  </si>
  <si>
    <t xml:space="preserve">25% current tariff; scheduled increases to 30% for upholstered furniture and 50% for kitchen cabinets/vanities delayed until 1 Jan 2027</t>
  </si>
  <si>
    <t xml:space="preserve">Effective 14 Oct 2025; delay announced 31 Dec 2025</t>
  </si>
  <si>
    <t xml:space="preserve">The tariff covers named products and parts in the proclamation, not all furniture or all wood products. Country agreements may change treatment.</t>
  </si>
  <si>
    <t xml:space="preserve">Retail, home improvement, kitchen remodeling and housing supply chains face direct price/margin sensitivity.</t>
  </si>
  <si>
    <t xml:space="preserve">Medium- and heavy-duty vehicles, parts and buses</t>
  </si>
  <si>
    <t xml:space="preserve">Section 232 proclamation for medium/heavy-duty vehicles and parts</t>
  </si>
  <si>
    <t xml:space="preserve">25% on covered MHDVs and parts; 10% on buses in the specified HTS heading</t>
  </si>
  <si>
    <t xml:space="preserve">Proclamation 17 Oct 2025; subsequent HTS modifications published in 2026</t>
  </si>
  <si>
    <t xml:space="preserve">Coverage is limited to products specified in annexes and HTS headings; trade-deal arrangements and vehicle classes affect application.</t>
  </si>
  <si>
    <t xml:space="preserve">Truck, bus, fleet, logistics and commercial-vehicle manufacturing costs.</t>
  </si>
  <si>
    <t xml:space="preserve">S08</t>
  </si>
  <si>
    <t xml:space="preserve">https://www.whitehouse.gov/presidential-actions/2025/10/adjusting-imports-of-medium-and-heavy-duty-vehicles-medium-and-heavy-duty-vehicle-parts-and-buses-into-the-united-states/</t>
  </si>
  <si>
    <t xml:space="preserve">Country-specific reciprocal tariffs (IEEPA) - invalidated; replaced by Section 301 forced-labor tariffs</t>
  </si>
  <si>
    <t xml:space="preserve">Executive Order 14257 (IEEPA tariffs) invalidated by the Supreme Court on 20 Feb 2026; Section 122 surcharge (24 Feb-24 Jul 2026); USTR Section 301 forced-labor action (final action 23 Jul 2026)</t>
  </si>
  <si>
    <t xml:space="preserve">Additional 10% (19 economies) or 12.5% (41 economies) on most imports from 60 trading partners; EU and Taiwan 10% and Japan, Korea and Switzerland 12.5%, each net of the MFN rate; USMCA-qualifying goods from Canada and Mexico exempt</t>
  </si>
  <si>
    <t xml:space="preserve">IEEPA tariffs stopped 24 Feb 2026; Section 122 10% surcharge expired 24 Jul 2026; Section 301 action effective 12:01 a.m. ET on 24 Jul 2026</t>
  </si>
  <si>
    <t xml:space="preserve">Articles and parts subject to Section 232 tariffs are exempt (no stacking); product exclusions are listed in the Federal Register notice annexes; the action covers the top 60 U.S. trading partners (99.4% of U.S. imports by value).</t>
  </si>
  <si>
    <t xml:space="preserve">Consumer goods, apparel, footwear and most non-Section-232 categories face a broad origin-based tariff; check HTS-level exclusions.</t>
  </si>
  <si>
    <t xml:space="preserve">S09, S14, S15, S16</t>
  </si>
  <si>
    <t xml:space="preserve">https://www.ustr.gov/about/policy-offices/press-office/fact-sheets/2026/july/fact-sheet-ustr-section-301-action-response-failure-60-economies-ban-imports-produced-forced-labor</t>
  </si>
  <si>
    <t xml:space="preserve">Processed critical minerals and derivatives</t>
  </si>
  <si>
    <t xml:space="preserve">Section 232 action on processed critical minerals</t>
  </si>
  <si>
    <t xml:space="preserve">No single blanket tariff rate is assigned from the January 2026 action cited here; the action emphasizes negotiation and further policy steps</t>
  </si>
  <si>
    <t xml:space="preserve">Proclamation 14 Jan 2026; monitor subsequent HTS/Federal Register updates</t>
  </si>
  <si>
    <t xml:space="preserve">Do not describe this as a blanket enacted rate without verifying the relevant product and later implementation rules.</t>
  </si>
  <si>
    <t xml:space="preserve">Input-security exposure for batteries, electronics, grid equipment, energy technologies and advanced manufacturing.</t>
  </si>
  <si>
    <t xml:space="preserve">S10</t>
  </si>
  <si>
    <t xml:space="preserve">https://www.whitehouse.gov/presidential-actions/2026/01/adjusting-imports-of-processed-critical-minerals-and-their-derivative-products-into-the-united-states/</t>
  </si>
  <si>
    <t xml:space="preserve">Drones and related articles (Section 232)</t>
  </si>
  <si>
    <t xml:space="preserve">Section 232 proclamation (Proclamation 11055)</t>
  </si>
  <si>
    <t xml:space="preserve">100% and 25% tiers (per tracker)</t>
  </si>
  <si>
    <t xml:space="preserve">In force since 3 Sep 2026</t>
  </si>
  <si>
    <t xml:space="preserve">Secondary source only (ICPA Section 232 tracker); confirm tiers and scope against the proclamation.</t>
  </si>
  <si>
    <t xml:space="preserve">Electronics and aerospace-adjacent import costs.</t>
  </si>
  <si>
    <t xml:space="preserve">S18</t>
  </si>
  <si>
    <t xml:space="preserve">https://www.icpainc.org/section-232-tracker/</t>
  </si>
  <si>
    <t xml:space="preserve">Polysilicon and derivatives (Section 232)</t>
  </si>
  <si>
    <t xml:space="preserve">Section 232 proclamation of 6 Aug 2026</t>
  </si>
  <si>
    <t xml:space="preserve">Minimum import price program plus 15% tariff on polysilicon derivatives, with a company-specific onshoring incentive program</t>
  </si>
  <si>
    <t xml:space="preserve">Effective 4 Dec 2026</t>
  </si>
  <si>
    <t xml:space="preserve">Announced future measure at the snapshot date; not yet in force.</t>
  </si>
  <si>
    <t xml:space="preserve">Upstream input to semiconductors and solar products.</t>
  </si>
  <si>
    <t xml:space="preserve">S17</t>
  </si>
  <si>
    <t xml:space="preserve">https://taxnews.ey.com/news/2026-1695-us-section-232-proclamation-establishes-minimum-import-prices-and-a-15-percent-tariff-on-polysilicon-and-derivative-products</t>
  </si>
  <si>
    <t xml:space="preserve">Robotics and industrial machinery; PPE, medical consumables and medical equipment; semiconductor manufacturing equipment</t>
  </si>
  <si>
    <t xml:space="preserve">Section 232 investigations</t>
  </si>
  <si>
    <t xml:space="preserve">No tariff instrument issued as of 4 Oct 2026</t>
  </si>
  <si>
    <t xml:space="preserve">Investigations open</t>
  </si>
  <si>
    <t xml:space="preserve">Status per ICPA tracker (secondary); monitor Commerce reports and presidential action.</t>
  </si>
  <si>
    <t xml:space="preserve">Possible future exposure for machinery and medical-equipment baskets.</t>
  </si>
  <si>
    <t xml:space="preserve">Source register (original source URLs; workbook only)</t>
  </si>
  <si>
    <t xml:space="preserve">Publisher</t>
  </si>
  <si>
    <t xml:space="preserve">Publication / update</t>
  </si>
  <si>
    <t xml:space="preserve">What it supports</t>
  </si>
  <si>
    <t xml:space="preserve">URL</t>
  </si>
  <si>
    <t xml:space="preserve">Workbook usage / caveat</t>
  </si>
  <si>
    <t xml:space="preserve">S01</t>
  </si>
  <si>
    <t xml:space="preserve">U.S. Census Bureau / BEA</t>
  </si>
  <si>
    <t xml:space="preserve">U.S. International Trade in Goods and Services — Annual Revision 2025; released 9 Jun 2026</t>
  </si>
  <si>
    <t xml:space="preserve">2023–2025 imports by principal end-use category and commodity; revised 2025 trade data.</t>
  </si>
  <si>
    <t xml:space="preserve">https://www.census.gov/foreign-trade/Press-Release/ft900/final_2025.pdf</t>
  </si>
  <si>
    <t xml:space="preserve">Primary source for 2025 annual end-use totals and selected commodity values. Values in workbook converted from USD millions to USD billions.</t>
  </si>
  <si>
    <t xml:space="preserve">S02</t>
  </si>
  <si>
    <t xml:space="preserve">Monthly U.S. International Trade in Goods and Services, August 2026; released 6 Oct 2026</t>
  </si>
  <si>
    <t xml:space="preserve">Latest available monthly trade release; Jan–Aug 2026 capital goods/computer/semiconductor imports, year-over-year comparisons, total monthly imports.</t>
  </si>
  <si>
    <t xml:space="preserve">https://www.census.gov/foreign-trade/Press-Release/ft900/ft900_2608.pdf</t>
  </si>
  <si>
    <t xml:space="preserve">Use for 2026 YTD signals only; not a full-year estimate. Top-level summary page: https://www.census.gov/foreign-trade/current/</t>
  </si>
  <si>
    <t xml:space="preserve">The White House</t>
  </si>
  <si>
    <t xml:space="preserve">Adjusting Imports of Automobiles and Automobile Parts into the United States; 26 Mar 2025</t>
  </si>
  <si>
    <t xml:space="preserve">25% Section 232 tariff on covered automobiles and parts, effective dates and scope framework.</t>
  </si>
  <si>
    <t xml:space="preserve">Subsequent partner arrangements, HTS updates and USMCA qualification modify treatment. Not every vehicle or component pays the headline rate.</t>
  </si>
  <si>
    <t xml:space="preserve">Strengthens Tariffs on Steel, Aluminum, and Copper Imports; 2 Apr 2026; follow-up 1 Jun 2026</t>
  </si>
  <si>
    <t xml:space="preserve">50% on covered core metals, 25% on covered derivative articles, 15% treatment for certain industrial and electrical-grid equipment, and further 2026 adjustments.</t>
  </si>
  <si>
    <t xml:space="preserve">Product classification, composition thresholds, country arrangements and subsequent tariff schedules must be checked.</t>
  </si>
  <si>
    <t xml:space="preserve">Adjusting Imports of Semiconductors, Semiconductor Manufacturing Equipment, and Derivative Products; 14 Jan 2026</t>
  </si>
  <si>
    <t xml:space="preserve">25% tariff on specified advanced computing chips and derivatives, exemptions, documented foreign-supply dependence.</t>
  </si>
  <si>
    <t xml:space="preserve">The proclamation describes a narrow covered-product list and explicit end-use exclusions; it does not create a blanket tariff on all semiconductors.</t>
  </si>
  <si>
    <t xml:space="preserve">The White House / Federal Register</t>
  </si>
  <si>
    <t xml:space="preserve">Pharmaceutical Section 232 proclamation, 2 Apr 2026; implementation update 23 Sep 2026</t>
  </si>
  <si>
    <t xml:space="preserve">Headline 100% duty on specified patented pharmaceuticals/APIs; exceptions and reduced rates; generic drugs excluded at present; effective-date implementation.</t>
  </si>
  <si>
    <t xml:space="preserve">Current company-specific and partner-specific treatment needs the latest Federal Register and annexes: https://www.govinfo.gov/content/pkg/FR-2026-09-23/html/2026-19498.htm</t>
  </si>
  <si>
    <t xml:space="preserve">Amendments to Adjusting Imports of Timber, Lumber, and Derivative Products; 31 Dec 2025</t>
  </si>
  <si>
    <t xml:space="preserve">10% on certain softwood timber/lumber; 25% on specified furniture/cabinets/vanities; planned increases delayed until 1 Jan 2027.</t>
  </si>
  <si>
    <t xml:space="preserve">Tariffs apply only to covered product lines; verify product scope and current trade-agreement exceptions.</t>
  </si>
  <si>
    <t xml:space="preserve">Adjusting Imports of Medium- and Heavy-Duty Vehicles, Parts, and Buses; 17 Oct 2025</t>
  </si>
  <si>
    <t xml:space="preserve">25% on specified heavy vehicles/parts and 10% on covered buses, subject to product scope and exceptions.</t>
  </si>
  <si>
    <t xml:space="preserve">Used as supplemental context; the ranking groups this exposure with the broader automotive/transport basket.</t>
  </si>
  <si>
    <t xml:space="preserve">S09</t>
  </si>
  <si>
    <t xml:space="preserve">Regulating Imports with a Reciprocal Tariff to Address U.S. Goods Trade Deficits; 2 Apr 2025, as amended</t>
  </si>
  <si>
    <t xml:space="preserve">Origin-specific/general tariff framework and scope of exclusions for products with sector-specific measures.</t>
  </si>
  <si>
    <t xml:space="preserve">https://www.whitehouse.gov/presidential-actions/2025/04/regulating-imports-with-a-reciprocal-tariff-to-rectify-trade-practices-that-contribute-to-large-and-persistent-annual-united-states-goods-trade-deficits/</t>
  </si>
  <si>
    <t xml:space="preserve">SUPERSEDED: the IEEPA tariffs in this order were invalidated on 20 Feb 2026. Retained for history only; see S14-S16 for the current general tariff layer.</t>
  </si>
  <si>
    <t xml:space="preserve">Adjusting Imports of Processed Critical Minerals and Derivative Products; 14 Jan 2026</t>
  </si>
  <si>
    <t xml:space="preserve">Critical-mineral policy action and national-security framing; no single blanket rate is assumed in this workbook.</t>
  </si>
  <si>
    <t xml:space="preserve">Monitor later implementing notices and HTS changes before assigning an actual rate to a product.</t>
  </si>
  <si>
    <t xml:space="preserve">S11</t>
  </si>
  <si>
    <t xml:space="preserve">USDA Economic Research Service</t>
  </si>
  <si>
    <t xml:space="preserve">Agricultural Trade — chart gallery update 30 Jun 2026</t>
  </si>
  <si>
    <t xml:space="preserve">2025 U.S. agricultural exports of $171B; top-five destination share of 56%; China exports fell 66% to $8.4B.</t>
  </si>
  <si>
    <t xml:space="preserve">https://ers.usda.gov/data-products/chart-gallery/58374</t>
  </si>
  <si>
    <t xml:space="preserve">Use to support export-market concentration/retaliation exposure. Do not attribute every change solely to tariffs.</t>
  </si>
  <si>
    <t xml:space="preserve">S12</t>
  </si>
  <si>
    <t xml:space="preserve">U.S. International Trade Commission</t>
  </si>
  <si>
    <t xml:space="preserve">Trade Shifts 2024 — sector imports table; published 2025</t>
  </si>
  <si>
    <t xml:space="preserve">Comparable general-import values by industry/commodity sector for 2020–2024.</t>
  </si>
  <si>
    <t xml:space="preserve">https://www.usitc.gov/system/files/research_and_analysis/tradeshifts/2024/files/us_sector_imports_tables.html</t>
  </si>
  <si>
    <t xml:space="preserve">This sector-digest classification has 2024 as its latest row in the retrieved source and differs from Census end-use totals.</t>
  </si>
  <si>
    <t xml:space="preserve">S13</t>
  </si>
  <si>
    <t xml:space="preserve">DataWeb: U.S. Trade &amp; Tariff Data; includes data through Aug 2026</t>
  </si>
  <si>
    <t xml:space="preserve">Primary portal for current product-level imports, exports and tariff classification research.</t>
  </si>
  <si>
    <t xml:space="preserve">https://dataweb.usitc.gov/</t>
  </si>
  <si>
    <t xml:space="preserve">Re-query immediately before publication for product-specific trade and tariff statistics.</t>
  </si>
  <si>
    <t xml:space="preserve">S14</t>
  </si>
  <si>
    <t xml:space="preserve">Thomson Reuters OneSource</t>
  </si>
  <si>
    <t xml:space="preserve">Supreme Court rejects IEEPA as a tariff statute (Learning Resources v. Trump), 20 Feb 2026</t>
  </si>
  <si>
    <t xml:space="preserve">Invalidation of the IEEPA reciprocal tariffs.</t>
  </si>
  <si>
    <t xml:space="preserve">https://www.thomsonreuters.com/en-us/help/onesource-global-trade/supreme-court-ruling/supreme-court-rejects-ieepa-as-a-tariff-statute</t>
  </si>
  <si>
    <t xml:space="preserve">Secondary summary of the ruling; retrieve the opinion for citation.</t>
  </si>
  <si>
    <t xml:space="preserve">S15</t>
  </si>
  <si>
    <t xml:space="preserve">USTR</t>
  </si>
  <si>
    <t xml:space="preserve">Fact Sheet: Section 301 action on 60 economies (forced labor), 23 Jul 2026</t>
  </si>
  <si>
    <t xml:space="preserve">Section 301 forced-labor tariff: 10%/12.5%, 60 economies, 99.4% of U.S. imports, Section 232 goods exempt.</t>
  </si>
  <si>
    <t xml:space="preserve">Primary source.</t>
  </si>
  <si>
    <t xml:space="preserve">S16</t>
  </si>
  <si>
    <t xml:space="preserve">Federal Register notice, Section 301 forced-labor final action, 23 Jul 2026</t>
  </si>
  <si>
    <t xml:space="preserve">Country rate assignments, exclusions and annexes.</t>
  </si>
  <si>
    <t xml:space="preserve">https://ustr.gov/sites/default/files/files/Press/Releases/2026/FLIP%20301%20Investigation%20Final%20Action%20FRN%207-23-26%20FINAL.pdf</t>
  </si>
  <si>
    <t xml:space="preserve">Primary source; pre-publication version.</t>
  </si>
  <si>
    <t xml:space="preserve">EY Tax News</t>
  </si>
  <si>
    <t xml:space="preserve">US Section 232 proclamation: minimum import prices and 15% tariff on polysilicon, 7 Aug 2026</t>
  </si>
  <si>
    <t xml:space="preserve">Polysilicon measure effective 4 Dec 2026.</t>
  </si>
  <si>
    <t xml:space="preserve">Secondary professional summary.</t>
  </si>
  <si>
    <t xml:space="preserve">ICPA</t>
  </si>
  <si>
    <t xml:space="preserve">Section 232 Tracker (modified 4 Oct 2026)</t>
  </si>
  <si>
    <t xml:space="preserve">Status of drones, machinery, medical-equipment and other 232 actions.</t>
  </si>
  <si>
    <t xml:space="preserve">Secondary tracker; verify against proclamations.</t>
  </si>
  <si>
    <t xml:space="preserve">S19</t>
  </si>
  <si>
    <t xml:space="preserve">BDO</t>
  </si>
  <si>
    <t xml:space="preserve">President Trump modifies tariff treatment of imported steel, aluminum and copper</t>
  </si>
  <si>
    <t xml:space="preserve">April and June 2026 metals changes.</t>
  </si>
  <si>
    <t xml:space="preserve">https://www.bdo.com/insights/tax/president-trump-modifies-tariff-treatment-of-imported-steel-aluminum-and-copper</t>
  </si>
  <si>
    <t xml:space="preserve">S20</t>
  </si>
  <si>
    <t xml:space="preserve">U.S. Census Bureau</t>
  </si>
  <si>
    <t xml:space="preserve">FT-900 annual revision release: December and annual 2025 (final_2025.pdf)</t>
  </si>
  <si>
    <t xml:space="preserve">2023-2025 end-use totals and 2025 commodity imports and exports.</t>
  </si>
  <si>
    <t xml:space="preserve">Primary source used to verify and correct commodity values.</t>
  </si>
  <si>
    <t xml:space="preserve">S21</t>
  </si>
  <si>
    <t xml:space="preserve">FT-900 release for August 2026 (ft900_2608.pdf)</t>
  </si>
  <si>
    <t xml:space="preserve">Jan-Aug 2026 and 2025 commodity imports, monthly imports.</t>
  </si>
  <si>
    <t xml:space="preserve">Primary source used to verify 2026 YTD signals.</t>
  </si>
  <si>
    <t xml:space="preserve">S22</t>
  </si>
  <si>
    <t xml:space="preserve">GHY International</t>
  </si>
  <si>
    <t xml:space="preserve">U.S. imposes 100% Section 232 tariffs on patented pharmaceuticals and ingredients</t>
  </si>
  <si>
    <t xml:space="preserve">Pharmaceutical tariff tiers and 0% pricing-agreement treatment.</t>
  </si>
  <si>
    <t xml:space="preserve">https://www.ghy.com/trade-compliance/us-imposes-100-section-232-tariffs-on-patented-pharmaceuticals-and-ingredients/</t>
  </si>
  <si>
    <t xml:space="preserve">Secondary summary of the proclamation.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</si>
</sst>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%"/>
    <numFmt numFmtId="166" formatCode="General"/>
    <numFmt numFmtId="167" formatCode="0"/>
    <numFmt numFmtId="168" formatCode="0.0"/>
    <numFmt numFmtId="169" formatCode="#,##0.0"/>
    <numFmt numFmtId="170" formatCode="0.0%"/>
    <numFmt numFmtId="171" formatCode="0.000"/>
    <numFmt numFmtId="172" formatCode="#,##0.0;[RED]\-#,##0.0"/>
    <numFmt numFmtId="173" formatCode="0.0%;[RED]\-0.0%"/>
    <numFmt numFmtId="174" formatCode="#,##0;[RED]\-#,##0"/>
    <numFmt numFmtId="175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467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3360"/>
        <bgColor rgb="FF2B467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4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E4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D3360"/>
      <rgbColor rgb="FF339966"/>
      <rgbColor rgb="FF003300"/>
      <rgbColor rgb="FF333300"/>
      <rgbColor rgb="FF993300"/>
      <rgbColor rgb="FF993366"/>
      <rgbColor rgb="FF2B467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8"/>
    <col collapsed="false" customWidth="true" hidden="false" outlineLevel="0" max="5" min="3" style="0" width="12"/>
    <col collapsed="false" customWidth="true" hidden="false" outlineLevel="0" max="6" min="6" style="0" width="10"/>
    <col collapsed="false" customWidth="true" hidden="false" outlineLevel="0" max="8" min="7" style="0" width="12"/>
    <col collapsed="false" customWidth="true" hidden="false" outlineLevel="0" max="10" min="9" style="0" width="60"/>
    <col collapsed="false" customWidth="true" hidden="false" outlineLevel="0" max="12" min="11" style="0" width="5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E3" s="4" t="n">
        <v>0.35</v>
      </c>
      <c r="F3" s="4" t="n">
        <v>0.25</v>
      </c>
      <c r="G3" s="4" t="n">
        <v>0.25</v>
      </c>
      <c r="H3" s="4" t="n">
        <v>0.15</v>
      </c>
      <c r="J3" s="2" t="s">
        <v>3</v>
      </c>
      <c r="K3" s="5" t="n">
        <v>80</v>
      </c>
      <c r="L3" s="5" t="n">
        <v>70</v>
      </c>
      <c r="M3" s="5" t="n">
        <v>60</v>
      </c>
    </row>
    <row r="4" customFormat="false" ht="43.5" hidden="false" customHeight="true" outlineLevel="0" collapsed="false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</row>
    <row r="5" customFormat="false" ht="46.25" hidden="false" customHeight="false" outlineLevel="0" collapsed="false">
      <c r="A5" s="7" t="n">
        <f aca="false">RANK(C5,$C$5:$C$15)</f>
        <v>1</v>
      </c>
      <c r="B5" s="7" t="s">
        <v>16</v>
      </c>
      <c r="C5" s="8" t="n">
        <f aca="false">20*(E5*$E$3+F5*$F$3+G5*$G$3+H5*$H$3)</f>
        <v>97</v>
      </c>
      <c r="D5" s="7" t="str">
        <f aca="false">IF(C5&gt;=$K$3,"Very High",IF(C5&gt;=$L$3,"High",IF(C5&gt;=$M$3,"Elevated","Moderate")))</f>
        <v>Very High</v>
      </c>
      <c r="E5" s="9" t="n">
        <v>5</v>
      </c>
      <c r="F5" s="9" t="n">
        <v>5</v>
      </c>
      <c r="G5" s="9" t="n">
        <v>5</v>
      </c>
      <c r="H5" s="9" t="n">
        <v>4</v>
      </c>
      <c r="I5" s="7" t="s">
        <v>17</v>
      </c>
      <c r="J5" s="7" t="s">
        <v>18</v>
      </c>
      <c r="K5" s="7" t="s">
        <v>19</v>
      </c>
      <c r="L5" s="7" t="s">
        <v>20</v>
      </c>
    </row>
    <row r="6" customFormat="false" ht="35.05" hidden="false" customHeight="false" outlineLevel="0" collapsed="false">
      <c r="A6" s="7" t="n">
        <f aca="false">RANK(C6,$C$5:$C$15)</f>
        <v>2</v>
      </c>
      <c r="B6" s="7" t="s">
        <v>21</v>
      </c>
      <c r="C6" s="8" t="n">
        <f aca="false">20*(E6*$E$3+F6*$F$3+G6*$G$3+H6*$H$3)</f>
        <v>90</v>
      </c>
      <c r="D6" s="7" t="str">
        <f aca="false">IF(C6&gt;=$K$3,"Very High",IF(C6&gt;=$L$3,"High",IF(C6&gt;=$M$3,"Elevated","Moderate")))</f>
        <v>Very High</v>
      </c>
      <c r="E6" s="9" t="n">
        <v>4</v>
      </c>
      <c r="F6" s="9" t="n">
        <v>5</v>
      </c>
      <c r="G6" s="9" t="n">
        <v>5</v>
      </c>
      <c r="H6" s="9" t="n">
        <v>4</v>
      </c>
      <c r="I6" s="7" t="s">
        <v>22</v>
      </c>
      <c r="J6" s="7" t="s">
        <v>23</v>
      </c>
      <c r="K6" s="7" t="s">
        <v>24</v>
      </c>
      <c r="L6" s="7" t="s">
        <v>25</v>
      </c>
    </row>
    <row r="7" customFormat="false" ht="57.45" hidden="false" customHeight="false" outlineLevel="0" collapsed="false">
      <c r="A7" s="7" t="n">
        <f aca="false">RANK(C7,$C$5:$C$15)</f>
        <v>3</v>
      </c>
      <c r="B7" s="7" t="s">
        <v>26</v>
      </c>
      <c r="C7" s="8" t="n">
        <f aca="false">20*(E7*$E$3+F7*$F$3+G7*$G$3+H7*$H$3)</f>
        <v>89</v>
      </c>
      <c r="D7" s="7" t="str">
        <f aca="false">IF(C7&gt;=$K$3,"Very High",IF(C7&gt;=$L$3,"High",IF(C7&gt;=$M$3,"Elevated","Moderate")))</f>
        <v>Very High</v>
      </c>
      <c r="E7" s="9" t="n">
        <v>5</v>
      </c>
      <c r="F7" s="9" t="n">
        <v>4</v>
      </c>
      <c r="G7" s="9" t="n">
        <v>5</v>
      </c>
      <c r="H7" s="9" t="n">
        <v>3</v>
      </c>
      <c r="I7" s="7" t="s">
        <v>27</v>
      </c>
      <c r="J7" s="7" t="s">
        <v>28</v>
      </c>
      <c r="K7" s="7" t="s">
        <v>29</v>
      </c>
      <c r="L7" s="7" t="s">
        <v>30</v>
      </c>
    </row>
    <row r="8" customFormat="false" ht="57.45" hidden="false" customHeight="false" outlineLevel="0" collapsed="false">
      <c r="A8" s="7" t="n">
        <f aca="false">RANK(C8,$C$5:$C$15)</f>
        <v>4</v>
      </c>
      <c r="B8" s="7" t="s">
        <v>31</v>
      </c>
      <c r="C8" s="8" t="n">
        <f aca="false">20*(E8*$E$3+F8*$F$3+G8*$G$3+H8*$H$3)</f>
        <v>86</v>
      </c>
      <c r="D8" s="7" t="str">
        <f aca="false">IF(C8&gt;=$K$3,"Very High",IF(C8&gt;=$L$3,"High",IF(C8&gt;=$M$3,"Elevated","Moderate")))</f>
        <v>Very High</v>
      </c>
      <c r="E8" s="9" t="n">
        <v>5</v>
      </c>
      <c r="F8" s="9" t="n">
        <v>4</v>
      </c>
      <c r="G8" s="9" t="n">
        <v>5</v>
      </c>
      <c r="H8" s="9" t="n">
        <v>2</v>
      </c>
      <c r="I8" s="7" t="s">
        <v>32</v>
      </c>
      <c r="J8" s="7" t="s">
        <v>33</v>
      </c>
      <c r="K8" s="7" t="s">
        <v>34</v>
      </c>
      <c r="L8" s="7" t="s">
        <v>35</v>
      </c>
    </row>
    <row r="9" customFormat="false" ht="46.25" hidden="false" customHeight="false" outlineLevel="0" collapsed="false">
      <c r="A9" s="7" t="n">
        <f aca="false">RANK(C9,$C$5:$C$15)</f>
        <v>5</v>
      </c>
      <c r="B9" s="7" t="s">
        <v>36</v>
      </c>
      <c r="C9" s="8" t="n">
        <f aca="false">20*(E9*$E$3+F9*$F$3+G9*$G$3+H9*$H$3)</f>
        <v>80</v>
      </c>
      <c r="D9" s="7" t="str">
        <f aca="false">IF(C9&gt;=$K$3,"Very High",IF(C9&gt;=$L$3,"High",IF(C9&gt;=$M$3,"Elevated","Moderate")))</f>
        <v>Very High</v>
      </c>
      <c r="E9" s="9" t="n">
        <v>4</v>
      </c>
      <c r="F9" s="9" t="n">
        <v>3</v>
      </c>
      <c r="G9" s="9" t="n">
        <v>5</v>
      </c>
      <c r="H9" s="9" t="n">
        <v>4</v>
      </c>
      <c r="I9" s="7" t="s">
        <v>37</v>
      </c>
      <c r="J9" s="7" t="s">
        <v>38</v>
      </c>
      <c r="K9" s="7" t="s">
        <v>39</v>
      </c>
      <c r="L9" s="7" t="s">
        <v>40</v>
      </c>
    </row>
    <row r="10" customFormat="false" ht="68.65" hidden="false" customHeight="false" outlineLevel="0" collapsed="false">
      <c r="A10" s="7" t="n">
        <f aca="false">RANK(C10,$C$5:$C$15)</f>
        <v>6</v>
      </c>
      <c r="B10" s="7" t="s">
        <v>41</v>
      </c>
      <c r="C10" s="8" t="n">
        <f aca="false">20*(E10*$E$3+F10*$F$3+G10*$G$3+H10*$H$3)</f>
        <v>77</v>
      </c>
      <c r="D10" s="7" t="str">
        <f aca="false">IF(C10&gt;=$K$3,"Very High",IF(C10&gt;=$L$3,"High",IF(C10&gt;=$M$3,"Elevated","Moderate")))</f>
        <v>High</v>
      </c>
      <c r="E10" s="9" t="n">
        <v>4</v>
      </c>
      <c r="F10" s="9" t="n">
        <v>4</v>
      </c>
      <c r="G10" s="9" t="n">
        <v>4</v>
      </c>
      <c r="H10" s="9" t="n">
        <v>3</v>
      </c>
      <c r="I10" s="7" t="s">
        <v>42</v>
      </c>
      <c r="J10" s="7" t="s">
        <v>43</v>
      </c>
      <c r="K10" s="7" t="s">
        <v>44</v>
      </c>
      <c r="L10" s="7" t="s">
        <v>45</v>
      </c>
    </row>
    <row r="11" customFormat="false" ht="57.45" hidden="false" customHeight="false" outlineLevel="0" collapsed="false">
      <c r="A11" s="7" t="n">
        <f aca="false">RANK(C11,$C$5:$C$15)</f>
        <v>7</v>
      </c>
      <c r="B11" s="7" t="s">
        <v>46</v>
      </c>
      <c r="C11" s="8" t="n">
        <f aca="false">20*(E11*$E$3+F11*$F$3+G11*$G$3+H11*$H$3)</f>
        <v>71</v>
      </c>
      <c r="D11" s="7" t="str">
        <f aca="false">IF(C11&gt;=$K$3,"Very High",IF(C11&gt;=$L$3,"High",IF(C11&gt;=$M$3,"Elevated","Moderate")))</f>
        <v>High</v>
      </c>
      <c r="E11" s="9" t="n">
        <v>3</v>
      </c>
      <c r="F11" s="9" t="n">
        <v>4</v>
      </c>
      <c r="G11" s="9" t="n">
        <v>3</v>
      </c>
      <c r="H11" s="9" t="n">
        <v>5</v>
      </c>
      <c r="I11" s="7" t="s">
        <v>47</v>
      </c>
      <c r="J11" s="7" t="s">
        <v>48</v>
      </c>
      <c r="K11" s="7" t="s">
        <v>49</v>
      </c>
      <c r="L11" s="7" t="s">
        <v>50</v>
      </c>
    </row>
    <row r="12" customFormat="false" ht="35.05" hidden="false" customHeight="false" outlineLevel="0" collapsed="false">
      <c r="A12" s="7" t="n">
        <f aca="false">RANK(C12,$C$5:$C$15)</f>
        <v>8</v>
      </c>
      <c r="B12" s="7" t="s">
        <v>51</v>
      </c>
      <c r="C12" s="8" t="n">
        <f aca="false">20*(E12*$E$3+F12*$F$3+G12*$G$3+H12*$H$3)</f>
        <v>70</v>
      </c>
      <c r="D12" s="7" t="str">
        <f aca="false">IF(C12&gt;=$K$3,"Very High",IF(C12&gt;=$L$3,"High",IF(C12&gt;=$M$3,"Elevated","Moderate")))</f>
        <v>High</v>
      </c>
      <c r="E12" s="9" t="n">
        <v>3</v>
      </c>
      <c r="F12" s="9" t="n">
        <v>4</v>
      </c>
      <c r="G12" s="9" t="n">
        <v>4</v>
      </c>
      <c r="H12" s="9" t="n">
        <v>3</v>
      </c>
      <c r="I12" s="7" t="s">
        <v>52</v>
      </c>
      <c r="J12" s="7" t="s">
        <v>53</v>
      </c>
      <c r="K12" s="7" t="s">
        <v>54</v>
      </c>
      <c r="L12" s="7" t="s">
        <v>55</v>
      </c>
    </row>
    <row r="13" customFormat="false" ht="46.25" hidden="false" customHeight="false" outlineLevel="0" collapsed="false">
      <c r="A13" s="7" t="n">
        <f aca="false">RANK(C13,$C$5:$C$15)</f>
        <v>9</v>
      </c>
      <c r="B13" s="7" t="s">
        <v>56</v>
      </c>
      <c r="C13" s="8" t="n">
        <f aca="false">20*(E13*$E$3+F13*$F$3+G13*$G$3+H13*$H$3)</f>
        <v>67</v>
      </c>
      <c r="D13" s="7" t="str">
        <f aca="false">IF(C13&gt;=$K$3,"Very High",IF(C13&gt;=$L$3,"High",IF(C13&gt;=$M$3,"Elevated","Moderate")))</f>
        <v>Elevated</v>
      </c>
      <c r="E13" s="9" t="n">
        <v>3</v>
      </c>
      <c r="F13" s="9" t="n">
        <v>4</v>
      </c>
      <c r="G13" s="9" t="n">
        <v>4</v>
      </c>
      <c r="H13" s="9" t="n">
        <v>2</v>
      </c>
      <c r="I13" s="7" t="s">
        <v>57</v>
      </c>
      <c r="J13" s="7" t="s">
        <v>58</v>
      </c>
      <c r="K13" s="7" t="s">
        <v>59</v>
      </c>
      <c r="L13" s="7" t="s">
        <v>60</v>
      </c>
    </row>
    <row r="14" customFormat="false" ht="57.45" hidden="false" customHeight="false" outlineLevel="0" collapsed="false">
      <c r="A14" s="7" t="n">
        <f aca="false">RANK(C14,$C$5:$C$15)</f>
        <v>10</v>
      </c>
      <c r="B14" s="7" t="s">
        <v>61</v>
      </c>
      <c r="C14" s="8" t="n">
        <f aca="false">20*(E14*$E$3+F14*$F$3+G14*$G$3+H14*$H$3)</f>
        <v>59</v>
      </c>
      <c r="D14" s="7" t="str">
        <f aca="false">IF(C14&gt;=$K$3,"Very High",IF(C14&gt;=$L$3,"High",IF(C14&gt;=$M$3,"Elevated","Moderate")))</f>
        <v>Moderate</v>
      </c>
      <c r="E14" s="9" t="n">
        <v>4</v>
      </c>
      <c r="F14" s="9" t="n">
        <v>2</v>
      </c>
      <c r="G14" s="9" t="n">
        <v>3</v>
      </c>
      <c r="H14" s="9" t="n">
        <v>2</v>
      </c>
      <c r="I14" s="7" t="s">
        <v>62</v>
      </c>
      <c r="J14" s="7" t="s">
        <v>63</v>
      </c>
      <c r="K14" s="7" t="s">
        <v>64</v>
      </c>
      <c r="L14" s="7" t="s">
        <v>65</v>
      </c>
    </row>
    <row r="15" customFormat="false" ht="68.65" hidden="false" customHeight="false" outlineLevel="0" collapsed="false">
      <c r="A15" s="7" t="n">
        <f aca="false">RANK(C15,$C$5:$C$15)</f>
        <v>11</v>
      </c>
      <c r="B15" s="7" t="s">
        <v>66</v>
      </c>
      <c r="C15" s="8" t="n">
        <f aca="false">20*(E15*$E$3+F15*$F$3+G15*$G$3+H15*$H$3)</f>
        <v>57</v>
      </c>
      <c r="D15" s="7" t="str">
        <f aca="false">IF(C15&gt;=$K$3,"Very High",IF(C15&gt;=$L$3,"High",IF(C15&gt;=$M$3,"Elevated","Moderate")))</f>
        <v>Moderate</v>
      </c>
      <c r="E15" s="9" t="n">
        <v>3</v>
      </c>
      <c r="F15" s="9" t="n">
        <v>2</v>
      </c>
      <c r="G15" s="9" t="n">
        <v>4</v>
      </c>
      <c r="H15" s="9" t="n">
        <v>2</v>
      </c>
      <c r="I15" s="7" t="s">
        <v>67</v>
      </c>
      <c r="J15" s="7" t="s">
        <v>68</v>
      </c>
      <c r="K15" s="7" t="s">
        <v>69</v>
      </c>
      <c r="L15" s="7" t="s">
        <v>70</v>
      </c>
    </row>
    <row r="17" customFormat="false" ht="15" hidden="false" customHeight="false" outlineLevel="0" collapsed="false">
      <c r="A17" s="2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1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8" min="7" style="0" width="10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8"/>
    <col collapsed="false" customWidth="true" hidden="false" outlineLevel="0" max="13" min="12" style="0" width="10"/>
  </cols>
  <sheetData>
    <row r="1" customFormat="false" ht="16.15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43.5" hidden="false" customHeight="true" outlineLevel="0" collapsed="false">
      <c r="A4" s="6" t="s">
        <v>74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</row>
    <row r="5" customFormat="false" ht="15" hidden="false" customHeight="false" outlineLevel="0" collapsed="false">
      <c r="A5" s="2" t="s">
        <v>80</v>
      </c>
      <c r="B5" s="4" t="n">
        <v>0.35</v>
      </c>
      <c r="C5" s="4" t="n">
        <v>0.25</v>
      </c>
      <c r="D5" s="4" t="n">
        <v>0.25</v>
      </c>
      <c r="E5" s="4" t="n">
        <v>0.15</v>
      </c>
      <c r="F5" s="10" t="n">
        <f aca="false">SUM(B5:E5)</f>
        <v>1</v>
      </c>
    </row>
    <row r="6" customFormat="false" ht="15" hidden="false" customHeight="false" outlineLevel="0" collapsed="false">
      <c r="A6" s="2" t="s">
        <v>81</v>
      </c>
      <c r="B6" s="4" t="n">
        <v>0.25</v>
      </c>
      <c r="C6" s="4" t="n">
        <v>0.25</v>
      </c>
      <c r="D6" s="4" t="n">
        <v>0.25</v>
      </c>
      <c r="E6" s="4" t="n">
        <v>0.25</v>
      </c>
      <c r="F6" s="10" t="n">
        <f aca="false">SUM(B6:E6)</f>
        <v>1</v>
      </c>
    </row>
    <row r="7" customFormat="false" ht="15" hidden="false" customHeight="false" outlineLevel="0" collapsed="false">
      <c r="A7" s="2" t="s">
        <v>82</v>
      </c>
      <c r="B7" s="4" t="n">
        <v>0.5</v>
      </c>
      <c r="C7" s="4" t="n">
        <v>0.2</v>
      </c>
      <c r="D7" s="4" t="n">
        <v>0.2</v>
      </c>
      <c r="E7" s="4" t="n">
        <v>0.1</v>
      </c>
      <c r="F7" s="10" t="n">
        <f aca="false">SUM(B7:E7)</f>
        <v>1</v>
      </c>
    </row>
    <row r="8" customFormat="false" ht="15" hidden="false" customHeight="false" outlineLevel="0" collapsed="false">
      <c r="A8" s="2" t="s">
        <v>83</v>
      </c>
      <c r="B8" s="4" t="n">
        <v>0.2</v>
      </c>
      <c r="C8" s="4" t="n">
        <v>0.35</v>
      </c>
      <c r="D8" s="4" t="n">
        <v>0.35</v>
      </c>
      <c r="E8" s="4" t="n">
        <v>0.1</v>
      </c>
      <c r="F8" s="10" t="n">
        <f aca="false">SUM(B8:E8)</f>
        <v>1</v>
      </c>
    </row>
    <row r="9" customFormat="false" ht="15" hidden="false" customHeight="false" outlineLevel="0" collapsed="false">
      <c r="A9" s="2" t="s">
        <v>84</v>
      </c>
      <c r="B9" s="4" t="n">
        <v>0.25</v>
      </c>
      <c r="C9" s="4" t="n">
        <v>0.2</v>
      </c>
      <c r="D9" s="4" t="n">
        <v>0.2</v>
      </c>
      <c r="E9" s="4" t="n">
        <v>0.35</v>
      </c>
      <c r="F9" s="10" t="n">
        <f aca="false">SUM(B9:E9)</f>
        <v>1</v>
      </c>
    </row>
    <row r="12" customFormat="false" ht="43.5" hidden="false" customHeight="true" outlineLevel="0" collapsed="false">
      <c r="A12" s="6" t="s">
        <v>5</v>
      </c>
      <c r="B12" s="6" t="s">
        <v>85</v>
      </c>
      <c r="C12" s="6" t="s">
        <v>86</v>
      </c>
      <c r="D12" s="6" t="s">
        <v>87</v>
      </c>
      <c r="E12" s="6" t="s">
        <v>88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  <c r="K12" s="6" t="s">
        <v>94</v>
      </c>
      <c r="L12" s="6" t="s">
        <v>95</v>
      </c>
      <c r="M12" s="6" t="s">
        <v>96</v>
      </c>
    </row>
    <row r="13" customFormat="false" ht="15" hidden="false" customHeight="false" outlineLevel="0" collapsed="false">
      <c r="A13" s="11" t="str">
        <f aca="false">'Exposure Ranking'!B5</f>
        <v>Automotive vehicles and parts</v>
      </c>
      <c r="B13" s="12" t="n">
        <f aca="false">20*('Exposure Ranking'!$E5*$B$5+'Exposure Ranking'!$F5*$C$5+'Exposure Ranking'!$G5*$D$5+'Exposure Ranking'!$H5*$E$5)</f>
        <v>97</v>
      </c>
      <c r="C13" s="12" t="n">
        <f aca="false">20*('Exposure Ranking'!$E5*$B$6+'Exposure Ranking'!$F5*$C$6+'Exposure Ranking'!$G5*$D$6+'Exposure Ranking'!$H5*$E$6)</f>
        <v>95</v>
      </c>
      <c r="D13" s="12" t="n">
        <f aca="false">20*('Exposure Ranking'!$E5*$B$7+'Exposure Ranking'!$F5*$C$7+'Exposure Ranking'!$G5*$D$7+'Exposure Ranking'!$H5*$E$7)</f>
        <v>98</v>
      </c>
      <c r="E13" s="12" t="n">
        <f aca="false">20*('Exposure Ranking'!$E5*$B$8+'Exposure Ranking'!$F5*$C$8+'Exposure Ranking'!$G5*$D$8+'Exposure Ranking'!$H5*$E$8)</f>
        <v>98</v>
      </c>
      <c r="F13" s="12" t="n">
        <f aca="false">20*('Exposure Ranking'!$E5*$B$9+'Exposure Ranking'!$F5*$C$9+'Exposure Ranking'!$G5*$D$9+'Exposure Ranking'!$H5*$E$9)</f>
        <v>93</v>
      </c>
      <c r="G13" s="13" t="n">
        <f aca="false">RANK(B13,B$13:B$23)</f>
        <v>1</v>
      </c>
      <c r="H13" s="13" t="n">
        <f aca="false">RANK(C13,C$13:C$23)</f>
        <v>1</v>
      </c>
      <c r="I13" s="13" t="n">
        <f aca="false">RANK(D13,D$13:D$23)</f>
        <v>1</v>
      </c>
      <c r="J13" s="13" t="n">
        <f aca="false">RANK(E13,E$13:E$23)</f>
        <v>1</v>
      </c>
      <c r="K13" s="13" t="n">
        <f aca="false">RANK(F13,F$13:F$23)</f>
        <v>1</v>
      </c>
      <c r="L13" s="13" t="n">
        <f aca="false">MIN(G13:K13)</f>
        <v>1</v>
      </c>
      <c r="M13" s="13" t="n">
        <f aca="false">MAX(G13:K13)</f>
        <v>1</v>
      </c>
    </row>
    <row r="14" customFormat="false" ht="15" hidden="false" customHeight="false" outlineLevel="0" collapsed="false">
      <c r="A14" s="11" t="str">
        <f aca="false">'Exposure Ranking'!B6</f>
        <v>Electronics and semiconductors</v>
      </c>
      <c r="B14" s="12" t="n">
        <f aca="false">20*('Exposure Ranking'!$E6*$B$5+'Exposure Ranking'!$F6*$C$5+'Exposure Ranking'!$G6*$D$5+'Exposure Ranking'!$H6*$E$5)</f>
        <v>90</v>
      </c>
      <c r="C14" s="12" t="n">
        <f aca="false">20*('Exposure Ranking'!$E6*$B$6+'Exposure Ranking'!$F6*$C$6+'Exposure Ranking'!$G6*$D$6+'Exposure Ranking'!$H6*$E$6)</f>
        <v>90</v>
      </c>
      <c r="D14" s="12" t="n">
        <f aca="false">20*('Exposure Ranking'!$E6*$B$7+'Exposure Ranking'!$F6*$C$7+'Exposure Ranking'!$G6*$D$7+'Exposure Ranking'!$H6*$E$7)</f>
        <v>88</v>
      </c>
      <c r="E14" s="12" t="n">
        <f aca="false">20*('Exposure Ranking'!$E6*$B$8+'Exposure Ranking'!$F6*$C$8+'Exposure Ranking'!$G6*$D$8+'Exposure Ranking'!$H6*$E$8)</f>
        <v>94</v>
      </c>
      <c r="F14" s="12" t="n">
        <f aca="false">20*('Exposure Ranking'!$E6*$B$9+'Exposure Ranking'!$F6*$C$9+'Exposure Ranking'!$G6*$D$9+'Exposure Ranking'!$H6*$E$9)</f>
        <v>88</v>
      </c>
      <c r="G14" s="13" t="n">
        <f aca="false">RANK(B14,B$13:B$23)</f>
        <v>2</v>
      </c>
      <c r="H14" s="13" t="n">
        <f aca="false">RANK(C14,C$13:C$23)</f>
        <v>2</v>
      </c>
      <c r="I14" s="13" t="n">
        <f aca="false">RANK(D14,D$13:D$23)</f>
        <v>4</v>
      </c>
      <c r="J14" s="13" t="n">
        <f aca="false">RANK(E14,E$13:E$23)</f>
        <v>2</v>
      </c>
      <c r="K14" s="13" t="n">
        <f aca="false">RANK(F14,F$13:F$23)</f>
        <v>2</v>
      </c>
      <c r="L14" s="13" t="n">
        <f aca="false">MIN(G14:K14)</f>
        <v>2</v>
      </c>
      <c r="M14" s="13" t="n">
        <f aca="false">MAX(G14:K14)</f>
        <v>4</v>
      </c>
    </row>
    <row r="15" customFormat="false" ht="15" hidden="false" customHeight="false" outlineLevel="0" collapsed="false">
      <c r="A15" s="11" t="str">
        <f aca="false">'Exposure Ranking'!B7</f>
        <v>Steel, aluminum, copper and metal-intensive products</v>
      </c>
      <c r="B15" s="12" t="n">
        <f aca="false">20*('Exposure Ranking'!$E7*$B$5+'Exposure Ranking'!$F7*$C$5+'Exposure Ranking'!$G7*$D$5+'Exposure Ranking'!$H7*$E$5)</f>
        <v>89</v>
      </c>
      <c r="C15" s="12" t="n">
        <f aca="false">20*('Exposure Ranking'!$E7*$B$6+'Exposure Ranking'!$F7*$C$6+'Exposure Ranking'!$G7*$D$6+'Exposure Ranking'!$H7*$E$6)</f>
        <v>85</v>
      </c>
      <c r="D15" s="12" t="n">
        <f aca="false">20*('Exposure Ranking'!$E7*$B$7+'Exposure Ranking'!$F7*$C$7+'Exposure Ranking'!$G7*$D$7+'Exposure Ranking'!$H7*$E$7)</f>
        <v>92</v>
      </c>
      <c r="E15" s="12" t="n">
        <f aca="false">20*('Exposure Ranking'!$E7*$B$8+'Exposure Ranking'!$F7*$C$8+'Exposure Ranking'!$G7*$D$8+'Exposure Ranking'!$H7*$E$8)</f>
        <v>89</v>
      </c>
      <c r="F15" s="12" t="n">
        <f aca="false">20*('Exposure Ranking'!$E7*$B$9+'Exposure Ranking'!$F7*$C$9+'Exposure Ranking'!$G7*$D$9+'Exposure Ranking'!$H7*$E$9)</f>
        <v>82</v>
      </c>
      <c r="G15" s="13" t="n">
        <f aca="false">RANK(B15,B$13:B$23)</f>
        <v>3</v>
      </c>
      <c r="H15" s="13" t="n">
        <f aca="false">RANK(C15,C$13:C$23)</f>
        <v>3</v>
      </c>
      <c r="I15" s="13" t="n">
        <f aca="false">RANK(D15,D$13:D$23)</f>
        <v>2</v>
      </c>
      <c r="J15" s="13" t="n">
        <f aca="false">RANK(E15,E$13:E$23)</f>
        <v>3</v>
      </c>
      <c r="K15" s="13" t="n">
        <f aca="false">RANK(F15,F$13:F$23)</f>
        <v>3</v>
      </c>
      <c r="L15" s="13" t="n">
        <f aca="false">MIN(G15:K15)</f>
        <v>2</v>
      </c>
      <c r="M15" s="13" t="n">
        <f aca="false">MAX(G15:K15)</f>
        <v>3</v>
      </c>
    </row>
    <row r="16" customFormat="false" ht="15" hidden="false" customHeight="false" outlineLevel="0" collapsed="false">
      <c r="A16" s="11" t="str">
        <f aca="false">'Exposure Ranking'!B8</f>
        <v>Patented pharmaceuticals and active ingredients</v>
      </c>
      <c r="B16" s="12" t="n">
        <f aca="false">20*('Exposure Ranking'!$E8*$B$5+'Exposure Ranking'!$F8*$C$5+'Exposure Ranking'!$G8*$D$5+'Exposure Ranking'!$H8*$E$5)</f>
        <v>86</v>
      </c>
      <c r="C16" s="12" t="n">
        <f aca="false">20*('Exposure Ranking'!$E8*$B$6+'Exposure Ranking'!$F8*$C$6+'Exposure Ranking'!$G8*$D$6+'Exposure Ranking'!$H8*$E$6)</f>
        <v>80</v>
      </c>
      <c r="D16" s="12" t="n">
        <f aca="false">20*('Exposure Ranking'!$E8*$B$7+'Exposure Ranking'!$F8*$C$7+'Exposure Ranking'!$G8*$D$7+'Exposure Ranking'!$H8*$E$7)</f>
        <v>90</v>
      </c>
      <c r="E16" s="12" t="n">
        <f aca="false">20*('Exposure Ranking'!$E8*$B$8+'Exposure Ranking'!$F8*$C$8+'Exposure Ranking'!$G8*$D$8+'Exposure Ranking'!$H8*$E$8)</f>
        <v>87</v>
      </c>
      <c r="F16" s="12" t="n">
        <f aca="false">20*('Exposure Ranking'!$E8*$B$9+'Exposure Ranking'!$F8*$C$9+'Exposure Ranking'!$G8*$D$9+'Exposure Ranking'!$H8*$E$9)</f>
        <v>75</v>
      </c>
      <c r="G16" s="13" t="n">
        <f aca="false">RANK(B16,B$13:B$23)</f>
        <v>4</v>
      </c>
      <c r="H16" s="13" t="n">
        <f aca="false">RANK(C16,C$13:C$23)</f>
        <v>4</v>
      </c>
      <c r="I16" s="13" t="n">
        <f aca="false">RANK(D16,D$13:D$23)</f>
        <v>3</v>
      </c>
      <c r="J16" s="13" t="n">
        <f aca="false">RANK(E16,E$13:E$23)</f>
        <v>4</v>
      </c>
      <c r="K16" s="13" t="n">
        <f aca="false">RANK(F16,F$13:F$23)</f>
        <v>6</v>
      </c>
      <c r="L16" s="13" t="n">
        <f aca="false">MIN(G16:K16)</f>
        <v>3</v>
      </c>
      <c r="M16" s="13" t="n">
        <f aca="false">MAX(G16:K16)</f>
        <v>6</v>
      </c>
    </row>
    <row r="17" customFormat="false" ht="15" hidden="false" customHeight="false" outlineLevel="0" collapsed="false">
      <c r="A17" s="11" t="str">
        <f aca="false">'Exposure Ranking'!B9</f>
        <v>Consumer goods, apparel and footwear</v>
      </c>
      <c r="B17" s="12" t="n">
        <f aca="false">20*('Exposure Ranking'!$E9*$B$5+'Exposure Ranking'!$F9*$C$5+'Exposure Ranking'!$G9*$D$5+'Exposure Ranking'!$H9*$E$5)</f>
        <v>80</v>
      </c>
      <c r="C17" s="12" t="n">
        <f aca="false">20*('Exposure Ranking'!$E9*$B$6+'Exposure Ranking'!$F9*$C$6+'Exposure Ranking'!$G9*$D$6+'Exposure Ranking'!$H9*$E$6)</f>
        <v>80</v>
      </c>
      <c r="D17" s="12" t="n">
        <f aca="false">20*('Exposure Ranking'!$E9*$B$7+'Exposure Ranking'!$F9*$C$7+'Exposure Ranking'!$G9*$D$7+'Exposure Ranking'!$H9*$E$7)</f>
        <v>80</v>
      </c>
      <c r="E17" s="12" t="n">
        <f aca="false">20*('Exposure Ranking'!$E9*$B$8+'Exposure Ranking'!$F9*$C$8+'Exposure Ranking'!$G9*$D$8+'Exposure Ranking'!$H9*$E$8)</f>
        <v>80</v>
      </c>
      <c r="F17" s="12" t="n">
        <f aca="false">20*('Exposure Ranking'!$E9*$B$9+'Exposure Ranking'!$F9*$C$9+'Exposure Ranking'!$G9*$D$9+'Exposure Ranking'!$H9*$E$9)</f>
        <v>80</v>
      </c>
      <c r="G17" s="13" t="n">
        <f aca="false">RANK(B17,B$13:B$23)</f>
        <v>5</v>
      </c>
      <c r="H17" s="13" t="n">
        <f aca="false">RANK(C17,C$13:C$23)</f>
        <v>4</v>
      </c>
      <c r="I17" s="13" t="n">
        <f aca="false">RANK(D17,D$13:D$23)</f>
        <v>5</v>
      </c>
      <c r="J17" s="13" t="n">
        <f aca="false">RANK(E17,E$13:E$23)</f>
        <v>5</v>
      </c>
      <c r="K17" s="13" t="n">
        <f aca="false">RANK(F17,F$13:F$23)</f>
        <v>4</v>
      </c>
      <c r="L17" s="13" t="n">
        <f aca="false">MIN(G17:K17)</f>
        <v>4</v>
      </c>
      <c r="M17" s="13" t="n">
        <f aca="false">MAX(G17:K17)</f>
        <v>5</v>
      </c>
    </row>
    <row r="18" customFormat="false" ht="15" hidden="false" customHeight="false" outlineLevel="0" collapsed="false">
      <c r="A18" s="11" t="str">
        <f aca="false">'Exposure Ranking'!B10</f>
        <v>Industrial machinery and electrical equipment</v>
      </c>
      <c r="B18" s="12" t="n">
        <f aca="false">20*('Exposure Ranking'!$E10*$B$5+'Exposure Ranking'!$F10*$C$5+'Exposure Ranking'!$G10*$D$5+'Exposure Ranking'!$H10*$E$5)</f>
        <v>77</v>
      </c>
      <c r="C18" s="12" t="n">
        <f aca="false">20*('Exposure Ranking'!$E10*$B$6+'Exposure Ranking'!$F10*$C$6+'Exposure Ranking'!$G10*$D$6+'Exposure Ranking'!$H10*$E$6)</f>
        <v>75</v>
      </c>
      <c r="D18" s="12" t="n">
        <f aca="false">20*('Exposure Ranking'!$E10*$B$7+'Exposure Ranking'!$F10*$C$7+'Exposure Ranking'!$G10*$D$7+'Exposure Ranking'!$H10*$E$7)</f>
        <v>78</v>
      </c>
      <c r="E18" s="12" t="n">
        <f aca="false">20*('Exposure Ranking'!$E10*$B$8+'Exposure Ranking'!$F10*$C$8+'Exposure Ranking'!$G10*$D$8+'Exposure Ranking'!$H10*$E$8)</f>
        <v>78</v>
      </c>
      <c r="F18" s="12" t="n">
        <f aca="false">20*('Exposure Ranking'!$E10*$B$9+'Exposure Ranking'!$F10*$C$9+'Exposure Ranking'!$G10*$D$9+'Exposure Ranking'!$H10*$E$9)</f>
        <v>73</v>
      </c>
      <c r="G18" s="13" t="n">
        <f aca="false">RANK(B18,B$13:B$23)</f>
        <v>6</v>
      </c>
      <c r="H18" s="13" t="n">
        <f aca="false">RANK(C18,C$13:C$23)</f>
        <v>6</v>
      </c>
      <c r="I18" s="13" t="n">
        <f aca="false">RANK(D18,D$13:D$23)</f>
        <v>6</v>
      </c>
      <c r="J18" s="13" t="n">
        <f aca="false">RANK(E18,E$13:E$23)</f>
        <v>6</v>
      </c>
      <c r="K18" s="13" t="n">
        <f aca="false">RANK(F18,F$13:F$23)</f>
        <v>7</v>
      </c>
      <c r="L18" s="13" t="n">
        <f aca="false">MIN(G18:K18)</f>
        <v>6</v>
      </c>
      <c r="M18" s="13" t="n">
        <f aca="false">MAX(G18:K18)</f>
        <v>7</v>
      </c>
    </row>
    <row r="19" customFormat="false" ht="15" hidden="false" customHeight="false" outlineLevel="0" collapsed="false">
      <c r="A19" s="11" t="str">
        <f aca="false">'Exposure Ranking'!B11</f>
        <v>Agriculture, food and beverages</v>
      </c>
      <c r="B19" s="12" t="n">
        <f aca="false">20*('Exposure Ranking'!$E11*$B$5+'Exposure Ranking'!$F11*$C$5+'Exposure Ranking'!$G11*$D$5+'Exposure Ranking'!$H11*$E$5)</f>
        <v>71</v>
      </c>
      <c r="C19" s="12" t="n">
        <f aca="false">20*('Exposure Ranking'!$E11*$B$6+'Exposure Ranking'!$F11*$C$6+'Exposure Ranking'!$G11*$D$6+'Exposure Ranking'!$H11*$E$6)</f>
        <v>75</v>
      </c>
      <c r="D19" s="12" t="n">
        <f aca="false">20*('Exposure Ranking'!$E11*$B$7+'Exposure Ranking'!$F11*$C$7+'Exposure Ranking'!$G11*$D$7+'Exposure Ranking'!$H11*$E$7)</f>
        <v>68</v>
      </c>
      <c r="E19" s="12" t="n">
        <f aca="false">20*('Exposure Ranking'!$E11*$B$8+'Exposure Ranking'!$F11*$C$8+'Exposure Ranking'!$G11*$D$8+'Exposure Ranking'!$H11*$E$8)</f>
        <v>71</v>
      </c>
      <c r="F19" s="12" t="n">
        <f aca="false">20*('Exposure Ranking'!$E11*$B$9+'Exposure Ranking'!$F11*$C$9+'Exposure Ranking'!$G11*$D$9+'Exposure Ranking'!$H11*$E$9)</f>
        <v>78</v>
      </c>
      <c r="G19" s="13" t="n">
        <f aca="false">RANK(B19,B$13:B$23)</f>
        <v>7</v>
      </c>
      <c r="H19" s="13" t="n">
        <f aca="false">RANK(C19,C$13:C$23)</f>
        <v>6</v>
      </c>
      <c r="I19" s="13" t="n">
        <f aca="false">RANK(D19,D$13:D$23)</f>
        <v>7</v>
      </c>
      <c r="J19" s="13" t="n">
        <f aca="false">RANK(E19,E$13:E$23)</f>
        <v>9</v>
      </c>
      <c r="K19" s="13" t="n">
        <f aca="false">RANK(F19,F$13:F$23)</f>
        <v>5</v>
      </c>
      <c r="L19" s="13" t="n">
        <f aca="false">MIN(G19:K19)</f>
        <v>5</v>
      </c>
      <c r="M19" s="13" t="n">
        <f aca="false">MAX(G19:K19)</f>
        <v>9</v>
      </c>
    </row>
    <row r="20" customFormat="false" ht="15" hidden="false" customHeight="false" outlineLevel="0" collapsed="false">
      <c r="A20" s="11" t="str">
        <f aca="false">'Exposure Ranking'!B12</f>
        <v>Chemicals, plastics and related products</v>
      </c>
      <c r="B20" s="12" t="n">
        <f aca="false">20*('Exposure Ranking'!$E12*$B$5+'Exposure Ranking'!$F12*$C$5+'Exposure Ranking'!$G12*$D$5+'Exposure Ranking'!$H12*$E$5)</f>
        <v>70</v>
      </c>
      <c r="C20" s="12" t="n">
        <f aca="false">20*('Exposure Ranking'!$E12*$B$6+'Exposure Ranking'!$F12*$C$6+'Exposure Ranking'!$G12*$D$6+'Exposure Ranking'!$H12*$E$6)</f>
        <v>70</v>
      </c>
      <c r="D20" s="12" t="n">
        <f aca="false">20*('Exposure Ranking'!$E12*$B$7+'Exposure Ranking'!$F12*$C$7+'Exposure Ranking'!$G12*$D$7+'Exposure Ranking'!$H12*$E$7)</f>
        <v>68</v>
      </c>
      <c r="E20" s="12" t="n">
        <f aca="false">20*('Exposure Ranking'!$E12*$B$8+'Exposure Ranking'!$F12*$C$8+'Exposure Ranking'!$G12*$D$8+'Exposure Ranking'!$H12*$E$8)</f>
        <v>74</v>
      </c>
      <c r="F20" s="12" t="n">
        <f aca="false">20*('Exposure Ranking'!$E12*$B$9+'Exposure Ranking'!$F12*$C$9+'Exposure Ranking'!$G12*$D$9+'Exposure Ranking'!$H12*$E$9)</f>
        <v>68</v>
      </c>
      <c r="G20" s="13" t="n">
        <f aca="false">RANK(B20,B$13:B$23)</f>
        <v>8</v>
      </c>
      <c r="H20" s="13" t="n">
        <f aca="false">RANK(C20,C$13:C$23)</f>
        <v>8</v>
      </c>
      <c r="I20" s="13" t="n">
        <f aca="false">RANK(D20,D$13:D$23)</f>
        <v>8</v>
      </c>
      <c r="J20" s="13" t="n">
        <f aca="false">RANK(E20,E$13:E$23)</f>
        <v>7</v>
      </c>
      <c r="K20" s="13" t="n">
        <f aca="false">RANK(F20,F$13:F$23)</f>
        <v>8</v>
      </c>
      <c r="L20" s="13" t="n">
        <f aca="false">MIN(G20:K20)</f>
        <v>7</v>
      </c>
      <c r="M20" s="13" t="n">
        <f aca="false">MAX(G20:K20)</f>
        <v>8</v>
      </c>
    </row>
    <row r="21" customFormat="false" ht="15" hidden="false" customHeight="false" outlineLevel="0" collapsed="false">
      <c r="A21" s="11" t="str">
        <f aca="false">'Exposure Ranking'!B13</f>
        <v>Energy and critical minerals</v>
      </c>
      <c r="B21" s="12" t="n">
        <f aca="false">20*('Exposure Ranking'!$E13*$B$5+'Exposure Ranking'!$F13*$C$5+'Exposure Ranking'!$G13*$D$5+'Exposure Ranking'!$H13*$E$5)</f>
        <v>67</v>
      </c>
      <c r="C21" s="12" t="n">
        <f aca="false">20*('Exposure Ranking'!$E13*$B$6+'Exposure Ranking'!$F13*$C$6+'Exposure Ranking'!$G13*$D$6+'Exposure Ranking'!$H13*$E$6)</f>
        <v>65</v>
      </c>
      <c r="D21" s="12" t="n">
        <f aca="false">20*('Exposure Ranking'!$E13*$B$7+'Exposure Ranking'!$F13*$C$7+'Exposure Ranking'!$G13*$D$7+'Exposure Ranking'!$H13*$E$7)</f>
        <v>66</v>
      </c>
      <c r="E21" s="12" t="n">
        <f aca="false">20*('Exposure Ranking'!$E13*$B$8+'Exposure Ranking'!$F13*$C$8+'Exposure Ranking'!$G13*$D$8+'Exposure Ranking'!$H13*$E$8)</f>
        <v>72</v>
      </c>
      <c r="F21" s="12" t="n">
        <f aca="false">20*('Exposure Ranking'!$E13*$B$9+'Exposure Ranking'!$F13*$C$9+'Exposure Ranking'!$G13*$D$9+'Exposure Ranking'!$H13*$E$9)</f>
        <v>61</v>
      </c>
      <c r="G21" s="13" t="n">
        <f aca="false">RANK(B21,B$13:B$23)</f>
        <v>9</v>
      </c>
      <c r="H21" s="13" t="n">
        <f aca="false">RANK(C21,C$13:C$23)</f>
        <v>9</v>
      </c>
      <c r="I21" s="13" t="n">
        <f aca="false">RANK(D21,D$13:D$23)</f>
        <v>9</v>
      </c>
      <c r="J21" s="13" t="n">
        <f aca="false">RANK(E21,E$13:E$23)</f>
        <v>8</v>
      </c>
      <c r="K21" s="13" t="n">
        <f aca="false">RANK(F21,F$13:F$23)</f>
        <v>9</v>
      </c>
      <c r="L21" s="13" t="n">
        <f aca="false">MIN(G21:K21)</f>
        <v>8</v>
      </c>
      <c r="M21" s="13" t="n">
        <f aca="false">MAX(G21:K21)</f>
        <v>9</v>
      </c>
    </row>
    <row r="22" customFormat="false" ht="15" hidden="false" customHeight="false" outlineLevel="0" collapsed="false">
      <c r="A22" s="11" t="str">
        <f aca="false">'Exposure Ranking'!B14</f>
        <v>Wood products, furniture, cabinets and vanities</v>
      </c>
      <c r="B22" s="12" t="n">
        <f aca="false">20*('Exposure Ranking'!$E14*$B$5+'Exposure Ranking'!$F14*$C$5+'Exposure Ranking'!$G14*$D$5+'Exposure Ranking'!$H14*$E$5)</f>
        <v>59</v>
      </c>
      <c r="C22" s="12" t="n">
        <f aca="false">20*('Exposure Ranking'!$E14*$B$6+'Exposure Ranking'!$F14*$C$6+'Exposure Ranking'!$G14*$D$6+'Exposure Ranking'!$H14*$E$6)</f>
        <v>55</v>
      </c>
      <c r="D22" s="12" t="n">
        <f aca="false">20*('Exposure Ranking'!$E14*$B$7+'Exposure Ranking'!$F14*$C$7+'Exposure Ranking'!$G14*$D$7+'Exposure Ranking'!$H14*$E$7)</f>
        <v>64</v>
      </c>
      <c r="E22" s="12" t="n">
        <f aca="false">20*('Exposure Ranking'!$E14*$B$8+'Exposure Ranking'!$F14*$C$8+'Exposure Ranking'!$G14*$D$8+'Exposure Ranking'!$H14*$E$8)</f>
        <v>55</v>
      </c>
      <c r="F22" s="12" t="n">
        <f aca="false">20*('Exposure Ranking'!$E14*$B$9+'Exposure Ranking'!$F14*$C$9+'Exposure Ranking'!$G14*$D$9+'Exposure Ranking'!$H14*$E$9)</f>
        <v>54</v>
      </c>
      <c r="G22" s="13" t="n">
        <f aca="false">RANK(B22,B$13:B$23)</f>
        <v>10</v>
      </c>
      <c r="H22" s="13" t="n">
        <f aca="false">RANK(C22,C$13:C$23)</f>
        <v>10</v>
      </c>
      <c r="I22" s="13" t="n">
        <f aca="false">RANK(D22,D$13:D$23)</f>
        <v>10</v>
      </c>
      <c r="J22" s="13" t="n">
        <f aca="false">RANK(E22,E$13:E$23)</f>
        <v>11</v>
      </c>
      <c r="K22" s="13" t="n">
        <f aca="false">RANK(F22,F$13:F$23)</f>
        <v>10</v>
      </c>
      <c r="L22" s="13" t="n">
        <f aca="false">MIN(G22:K22)</f>
        <v>10</v>
      </c>
      <c r="M22" s="13" t="n">
        <f aca="false">MAX(G22:K22)</f>
        <v>11</v>
      </c>
    </row>
    <row r="23" customFormat="false" ht="15" hidden="false" customHeight="false" outlineLevel="0" collapsed="false">
      <c r="A23" s="11" t="str">
        <f aca="false">'Exposure Ranking'!B15</f>
        <v>Medical devices and health equipment</v>
      </c>
      <c r="B23" s="12" t="n">
        <f aca="false">20*('Exposure Ranking'!$E15*$B$5+'Exposure Ranking'!$F15*$C$5+'Exposure Ranking'!$G15*$D$5+'Exposure Ranking'!$H15*$E$5)</f>
        <v>57</v>
      </c>
      <c r="C23" s="12" t="n">
        <f aca="false">20*('Exposure Ranking'!$E15*$B$6+'Exposure Ranking'!$F15*$C$6+'Exposure Ranking'!$G15*$D$6+'Exposure Ranking'!$H15*$E$6)</f>
        <v>55</v>
      </c>
      <c r="D23" s="12" t="n">
        <f aca="false">20*('Exposure Ranking'!$E15*$B$7+'Exposure Ranking'!$F15*$C$7+'Exposure Ranking'!$G15*$D$7+'Exposure Ranking'!$H15*$E$7)</f>
        <v>58</v>
      </c>
      <c r="E23" s="12" t="n">
        <f aca="false">20*('Exposure Ranking'!$E15*$B$8+'Exposure Ranking'!$F15*$C$8+'Exposure Ranking'!$G15*$D$8+'Exposure Ranking'!$H15*$E$8)</f>
        <v>58</v>
      </c>
      <c r="F23" s="12" t="n">
        <f aca="false">20*('Exposure Ranking'!$E15*$B$9+'Exposure Ranking'!$F15*$C$9+'Exposure Ranking'!$G15*$D$9+'Exposure Ranking'!$H15*$E$9)</f>
        <v>53</v>
      </c>
      <c r="G23" s="13" t="n">
        <f aca="false">RANK(B23,B$13:B$23)</f>
        <v>11</v>
      </c>
      <c r="H23" s="13" t="n">
        <f aca="false">RANK(C23,C$13:C$23)</f>
        <v>10</v>
      </c>
      <c r="I23" s="13" t="n">
        <f aca="false">RANK(D23,D$13:D$23)</f>
        <v>11</v>
      </c>
      <c r="J23" s="13" t="n">
        <f aca="false">RANK(E23,E$13:E$23)</f>
        <v>10</v>
      </c>
      <c r="K23" s="13" t="n">
        <f aca="false">RANK(F23,F$13:F$23)</f>
        <v>11</v>
      </c>
      <c r="L23" s="13" t="n">
        <f aca="false">MIN(G23:K23)</f>
        <v>10</v>
      </c>
      <c r="M23" s="13" t="n">
        <f aca="false">MAX(G23:K23)</f>
        <v>11</v>
      </c>
    </row>
    <row r="25" customFormat="false" ht="15" hidden="false" customHeight="false" outlineLevel="0" collapsed="false">
      <c r="A25" s="2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1"/>
    <col collapsed="false" customWidth="true" hidden="false" outlineLevel="0" max="8" min="7" style="0" width="16"/>
  </cols>
  <sheetData>
    <row r="1" customFormat="false" ht="16.15" hidden="false" customHeight="false" outlineLevel="0" collapsed="false">
      <c r="A1" s="1" t="s">
        <v>98</v>
      </c>
    </row>
    <row r="2" customFormat="false" ht="15" hidden="false" customHeight="false" outlineLevel="0" collapsed="false">
      <c r="A2" s="2" t="s">
        <v>99</v>
      </c>
    </row>
    <row r="4" customFormat="false" ht="43.5" hidden="false" customHeight="true" outlineLevel="0" collapsed="false">
      <c r="A4" s="6" t="s">
        <v>100</v>
      </c>
      <c r="B4" s="6" t="s">
        <v>101</v>
      </c>
      <c r="C4" s="6" t="s">
        <v>102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customFormat="false" ht="15" hidden="false" customHeight="false" outlineLevel="0" collapsed="false">
      <c r="A5" s="13" t="s">
        <v>108</v>
      </c>
      <c r="B5" s="14" t="n">
        <v>163.329</v>
      </c>
      <c r="C5" s="14" t="n">
        <v>193.807</v>
      </c>
      <c r="D5" s="14" t="n">
        <v>222.251</v>
      </c>
      <c r="E5" s="14" t="n">
        <v>215.634</v>
      </c>
      <c r="F5" s="14" t="n">
        <v>233.015</v>
      </c>
      <c r="G5" s="15" t="n">
        <f aca="false">F5/F$17</f>
        <v>0.0713367493170635</v>
      </c>
      <c r="H5" s="15" t="n">
        <f aca="false">F5/B5-1</f>
        <v>0.426660299150794</v>
      </c>
    </row>
    <row r="6" customFormat="false" ht="15" hidden="false" customHeight="false" outlineLevel="0" collapsed="false">
      <c r="A6" s="13" t="s">
        <v>109</v>
      </c>
      <c r="B6" s="14" t="n">
        <v>328.575</v>
      </c>
      <c r="C6" s="14" t="n">
        <v>383.582</v>
      </c>
      <c r="D6" s="14" t="n">
        <v>441.444</v>
      </c>
      <c r="E6" s="14" t="n">
        <v>420.292</v>
      </c>
      <c r="F6" s="14" t="n">
        <v>466.526</v>
      </c>
      <c r="G6" s="15" t="n">
        <f aca="false">F6/F$17</f>
        <v>0.142825347346275</v>
      </c>
      <c r="H6" s="15" t="n">
        <f aca="false">F6/B6-1</f>
        <v>0.419846306018413</v>
      </c>
    </row>
    <row r="7" customFormat="false" ht="15" hidden="false" customHeight="false" outlineLevel="0" collapsed="false">
      <c r="A7" s="13" t="s">
        <v>110</v>
      </c>
      <c r="B7" s="14" t="n">
        <v>482.606</v>
      </c>
      <c r="C7" s="14" t="n">
        <v>570.633</v>
      </c>
      <c r="D7" s="14" t="n">
        <v>628.168</v>
      </c>
      <c r="E7" s="14" t="n">
        <v>590.681</v>
      </c>
      <c r="F7" s="14" t="n">
        <v>672.24</v>
      </c>
      <c r="G7" s="15" t="n">
        <f aca="false">F7/F$17</f>
        <v>0.205803988416637</v>
      </c>
      <c r="H7" s="15" t="n">
        <f aca="false">F7/B7-1</f>
        <v>0.392937510101408</v>
      </c>
    </row>
    <row r="8" customFormat="false" ht="15" hidden="false" customHeight="false" outlineLevel="0" collapsed="false">
      <c r="A8" s="13" t="s">
        <v>111</v>
      </c>
      <c r="B8" s="14" t="n">
        <v>125.829</v>
      </c>
      <c r="C8" s="14" t="n">
        <v>220.026</v>
      </c>
      <c r="D8" s="14" t="n">
        <v>315.893</v>
      </c>
      <c r="E8" s="14" t="n">
        <v>258.395</v>
      </c>
      <c r="F8" s="14" t="n">
        <v>249.802</v>
      </c>
      <c r="G8" s="15" t="n">
        <f aca="false">F8/F$17</f>
        <v>0.076476032242135</v>
      </c>
      <c r="H8" s="15" t="n">
        <f aca="false">F8/B8-1</f>
        <v>0.985249823172719</v>
      </c>
    </row>
    <row r="9" customFormat="false" ht="15" hidden="false" customHeight="false" outlineLevel="0" collapsed="false">
      <c r="A9" s="13" t="s">
        <v>112</v>
      </c>
      <c r="B9" s="14" t="n">
        <v>44.514</v>
      </c>
      <c r="C9" s="14" t="n">
        <v>60.928</v>
      </c>
      <c r="D9" s="14" t="n">
        <v>66.859</v>
      </c>
      <c r="E9" s="14" t="n">
        <v>51.338</v>
      </c>
      <c r="F9" s="14" t="n">
        <v>54.573</v>
      </c>
      <c r="G9" s="15" t="n">
        <f aca="false">F9/F$17</f>
        <v>0.0167073382420879</v>
      </c>
      <c r="H9" s="15" t="n">
        <f aca="false">F9/B9-1</f>
        <v>0.225973850923305</v>
      </c>
    </row>
    <row r="10" customFormat="false" ht="15" hidden="false" customHeight="false" outlineLevel="0" collapsed="false">
      <c r="A10" s="13" t="s">
        <v>113</v>
      </c>
      <c r="B10" s="14" t="n">
        <v>20.192</v>
      </c>
      <c r="C10" s="14" t="n">
        <v>26.897</v>
      </c>
      <c r="D10" s="14" t="n">
        <v>35.865</v>
      </c>
      <c r="E10" s="14" t="n">
        <v>25.724</v>
      </c>
      <c r="F10" s="14" t="n">
        <v>27.319</v>
      </c>
      <c r="G10" s="15" t="n">
        <f aca="false">F10/F$17</f>
        <v>0.00836361888544882</v>
      </c>
      <c r="H10" s="15" t="n">
        <f aca="false">F10/B10-1</f>
        <v>0.352961568938193</v>
      </c>
    </row>
    <row r="11" customFormat="false" ht="15" hidden="false" customHeight="false" outlineLevel="0" collapsed="false">
      <c r="A11" s="13" t="s">
        <v>114</v>
      </c>
      <c r="B11" s="14" t="n">
        <v>204.351</v>
      </c>
      <c r="C11" s="14" t="n">
        <v>262.497</v>
      </c>
      <c r="D11" s="14" t="n">
        <v>289.117</v>
      </c>
      <c r="E11" s="14" t="n">
        <v>251.686</v>
      </c>
      <c r="F11" s="14" t="n">
        <v>246.674</v>
      </c>
      <c r="G11" s="15" t="n">
        <f aca="false">F11/F$17</f>
        <v>0.0755184056864894</v>
      </c>
      <c r="H11" s="15" t="n">
        <f aca="false">F11/B11-1</f>
        <v>0.207109336386903</v>
      </c>
    </row>
    <row r="12" customFormat="false" ht="15" hidden="false" customHeight="false" outlineLevel="0" collapsed="false">
      <c r="A12" s="13" t="s">
        <v>115</v>
      </c>
      <c r="B12" s="14" t="n">
        <v>148.21</v>
      </c>
      <c r="C12" s="14" t="n">
        <v>174.053</v>
      </c>
      <c r="D12" s="14" t="n">
        <v>193.363</v>
      </c>
      <c r="E12" s="14" t="n">
        <v>162.225</v>
      </c>
      <c r="F12" s="14" t="n">
        <v>171.874</v>
      </c>
      <c r="G12" s="15" t="n">
        <f aca="false">F12/F$17</f>
        <v>0.0526186402253974</v>
      </c>
      <c r="H12" s="15" t="n">
        <f aca="false">F12/B12-1</f>
        <v>0.159665339720666</v>
      </c>
    </row>
    <row r="13" customFormat="false" ht="15" hidden="false" customHeight="false" outlineLevel="0" collapsed="false">
      <c r="A13" s="13" t="s">
        <v>116</v>
      </c>
      <c r="B13" s="14" t="n">
        <v>204.159</v>
      </c>
      <c r="C13" s="14" t="n">
        <v>247.317</v>
      </c>
      <c r="D13" s="14" t="n">
        <v>279.917</v>
      </c>
      <c r="E13" s="14" t="n">
        <v>279.752</v>
      </c>
      <c r="F13" s="14" t="n">
        <v>296.974</v>
      </c>
      <c r="G13" s="15" t="n">
        <f aca="false">F13/F$17</f>
        <v>0.0909175795192825</v>
      </c>
      <c r="H13" s="15" t="n">
        <f aca="false">F13/B13-1</f>
        <v>0.454621153120852</v>
      </c>
    </row>
    <row r="14" customFormat="false" ht="15" hidden="false" customHeight="false" outlineLevel="0" collapsed="false">
      <c r="A14" s="13" t="s">
        <v>117</v>
      </c>
      <c r="B14" s="14" t="n">
        <v>380.72</v>
      </c>
      <c r="C14" s="14" t="n">
        <v>425.176</v>
      </c>
      <c r="D14" s="14" t="n">
        <v>497.951</v>
      </c>
      <c r="E14" s="14" t="n">
        <v>575.791</v>
      </c>
      <c r="F14" s="14" t="n">
        <v>594.965</v>
      </c>
      <c r="G14" s="15" t="n">
        <f aca="false">F14/F$17</f>
        <v>0.182146510127789</v>
      </c>
      <c r="H14" s="15" t="n">
        <f aca="false">F14/B14-1</f>
        <v>0.562736394200462</v>
      </c>
    </row>
    <row r="15" customFormat="false" ht="15" hidden="false" customHeight="false" outlineLevel="0" collapsed="false">
      <c r="A15" s="13" t="s">
        <v>118</v>
      </c>
      <c r="B15" s="14" t="n">
        <v>127.381</v>
      </c>
      <c r="C15" s="14" t="n">
        <v>144.195</v>
      </c>
      <c r="D15" s="14" t="n">
        <v>152.844</v>
      </c>
      <c r="E15" s="14" t="n">
        <v>121.354</v>
      </c>
      <c r="F15" s="14" t="n">
        <v>125.825</v>
      </c>
      <c r="G15" s="15" t="n">
        <f aca="false">F15/F$17</f>
        <v>0.0385208955767634</v>
      </c>
      <c r="H15" s="15" t="n">
        <f aca="false">F15/B15-1</f>
        <v>-0.012215322536328</v>
      </c>
    </row>
    <row r="16" customFormat="false" ht="15" hidden="false" customHeight="false" outlineLevel="0" collapsed="false">
      <c r="A16" s="13" t="s">
        <v>119</v>
      </c>
      <c r="B16" s="14" t="n">
        <v>101.612</v>
      </c>
      <c r="C16" s="14" t="n">
        <v>119.407</v>
      </c>
      <c r="D16" s="14" t="n">
        <v>116.06</v>
      </c>
      <c r="E16" s="14" t="n">
        <v>123.923</v>
      </c>
      <c r="F16" s="14" t="n">
        <v>126.622</v>
      </c>
      <c r="G16" s="15" t="n">
        <f aca="false">F16/F$17</f>
        <v>0.0387648944146309</v>
      </c>
      <c r="H16" s="15" t="n">
        <f aca="false">F16/B16-1</f>
        <v>0.246132346573239</v>
      </c>
    </row>
    <row r="17" customFormat="false" ht="15" hidden="false" customHeight="false" outlineLevel="0" collapsed="false">
      <c r="A17" s="3" t="s">
        <v>120</v>
      </c>
      <c r="B17" s="16" t="n">
        <f aca="false">SUM(B5:B16)</f>
        <v>2331.478</v>
      </c>
      <c r="C17" s="16" t="n">
        <f aca="false">SUM(C5:C16)</f>
        <v>2828.518</v>
      </c>
      <c r="D17" s="16" t="n">
        <f aca="false">SUM(D5:D16)</f>
        <v>3239.732</v>
      </c>
      <c r="E17" s="16" t="n">
        <f aca="false">SUM(E5:E16)</f>
        <v>3076.795</v>
      </c>
      <c r="F17" s="16" t="n">
        <f aca="false">SUM(F5:F16)</f>
        <v>3266.409</v>
      </c>
      <c r="G17" s="17" t="n">
        <f aca="false">F17/F17</f>
        <v>1</v>
      </c>
      <c r="H17" s="17" t="n">
        <f aca="false">F17/B17-1</f>
        <v>0.401003569409619</v>
      </c>
    </row>
    <row r="18" customFormat="false" ht="15" hidden="false" customHeight="false" outlineLevel="0" collapsed="false">
      <c r="A18" s="2" t="s">
        <v>121</v>
      </c>
      <c r="B18" s="18" t="n">
        <v>2331.477</v>
      </c>
      <c r="C18" s="18" t="n">
        <v>2828.515</v>
      </c>
      <c r="D18" s="18" t="n">
        <v>3239.733</v>
      </c>
      <c r="E18" s="18" t="n">
        <v>3076.796</v>
      </c>
      <c r="F18" s="18" t="n">
        <v>3266.41</v>
      </c>
    </row>
    <row r="19" customFormat="false" ht="15" hidden="false" customHeight="false" outlineLevel="0" collapsed="false">
      <c r="A19" s="2" t="s">
        <v>122</v>
      </c>
      <c r="B19" s="19" t="n">
        <f aca="false">B17-B18</f>
        <v>0.00100000000020373</v>
      </c>
      <c r="C19" s="19" t="n">
        <f aca="false">C17-C18</f>
        <v>0.00300000000015643</v>
      </c>
      <c r="D19" s="19" t="n">
        <f aca="false">D17-D18</f>
        <v>-0.00100000000020373</v>
      </c>
      <c r="E19" s="19" t="n">
        <f aca="false">E17-E18</f>
        <v>-0.00099999999974898</v>
      </c>
      <c r="F19" s="19" t="n">
        <f aca="false">F17-F18</f>
        <v>-0.00099999999974898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1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6.15" hidden="false" customHeight="false" outlineLevel="0" collapsed="false">
      <c r="A1" s="1" t="s">
        <v>123</v>
      </c>
    </row>
    <row r="2" customFormat="false" ht="15" hidden="false" customHeight="false" outlineLevel="0" collapsed="false">
      <c r="A2" s="2" t="s">
        <v>124</v>
      </c>
    </row>
    <row r="4" customFormat="false" ht="43.5" hidden="false" customHeight="true" outlineLevel="0" collapsed="false">
      <c r="A4" s="6" t="s">
        <v>125</v>
      </c>
      <c r="B4" s="6" t="s">
        <v>104</v>
      </c>
      <c r="C4" s="6" t="s">
        <v>105</v>
      </c>
      <c r="D4" s="6" t="s">
        <v>126</v>
      </c>
      <c r="E4" s="6" t="s">
        <v>127</v>
      </c>
      <c r="F4" s="6" t="s">
        <v>128</v>
      </c>
    </row>
    <row r="5" customFormat="false" ht="15" hidden="false" customHeight="false" outlineLevel="0" collapsed="false">
      <c r="A5" s="13" t="s">
        <v>129</v>
      </c>
      <c r="B5" s="14" t="n">
        <v>3076.552</v>
      </c>
      <c r="C5" s="14" t="n">
        <v>3263.893</v>
      </c>
      <c r="D5" s="14" t="n">
        <v>3414.511</v>
      </c>
      <c r="E5" s="20" t="n">
        <f aca="false">D5-C5</f>
        <v>150.618</v>
      </c>
      <c r="F5" s="21" t="n">
        <f aca="false">D5/C5-1</f>
        <v>0.0461467333641146</v>
      </c>
    </row>
    <row r="6" customFormat="false" ht="15" hidden="false" customHeight="false" outlineLevel="0" collapsed="false">
      <c r="A6" s="13" t="s">
        <v>130</v>
      </c>
      <c r="B6" s="14" t="n">
        <v>200.22</v>
      </c>
      <c r="C6" s="14" t="n">
        <v>215.99</v>
      </c>
      <c r="D6" s="14" t="n">
        <v>215.383</v>
      </c>
      <c r="E6" s="20" t="n">
        <f aca="false">D6-C6</f>
        <v>-0.606999999999999</v>
      </c>
      <c r="F6" s="21" t="n">
        <f aca="false">D6/C6-1</f>
        <v>-0.00281031529237463</v>
      </c>
    </row>
    <row r="7" customFormat="false" ht="15" hidden="false" customHeight="false" outlineLevel="0" collapsed="false">
      <c r="A7" s="13" t="s">
        <v>131</v>
      </c>
      <c r="B7" s="14" t="n">
        <v>674.497</v>
      </c>
      <c r="C7" s="14" t="n">
        <v>675.712</v>
      </c>
      <c r="D7" s="14" t="n">
        <v>698.335</v>
      </c>
      <c r="E7" s="20" t="n">
        <f aca="false">D7-C7</f>
        <v>22.623</v>
      </c>
      <c r="F7" s="21" t="n">
        <f aca="false">D7/C7-1</f>
        <v>0.0334802401022922</v>
      </c>
    </row>
    <row r="8" customFormat="false" ht="15" hidden="false" customHeight="false" outlineLevel="0" collapsed="false">
      <c r="A8" s="13" t="s">
        <v>132</v>
      </c>
      <c r="B8" s="14" t="n">
        <v>858.264</v>
      </c>
      <c r="C8" s="14" t="n">
        <v>960.279</v>
      </c>
      <c r="D8" s="14" t="n">
        <v>1126.872</v>
      </c>
      <c r="E8" s="20" t="n">
        <f aca="false">D8-C8</f>
        <v>166.593</v>
      </c>
      <c r="F8" s="21" t="n">
        <f aca="false">D8/C8-1</f>
        <v>0.173483956225222</v>
      </c>
    </row>
    <row r="9" customFormat="false" ht="15" hidden="false" customHeight="false" outlineLevel="0" collapsed="false">
      <c r="A9" s="13" t="s">
        <v>133</v>
      </c>
      <c r="B9" s="14" t="n">
        <v>456.909</v>
      </c>
      <c r="C9" s="14" t="n">
        <v>473.276</v>
      </c>
      <c r="D9" s="14" t="n">
        <v>422.002</v>
      </c>
      <c r="E9" s="20" t="n">
        <f aca="false">D9-C9</f>
        <v>-51.274</v>
      </c>
      <c r="F9" s="21" t="n">
        <f aca="false">D9/C9-1</f>
        <v>-0.108338474801173</v>
      </c>
    </row>
    <row r="10" customFormat="false" ht="15" hidden="false" customHeight="false" outlineLevel="0" collapsed="false">
      <c r="A10" s="13" t="s">
        <v>134</v>
      </c>
      <c r="B10" s="14" t="n">
        <v>757.219</v>
      </c>
      <c r="C10" s="14" t="n">
        <v>803.858</v>
      </c>
      <c r="D10" s="14" t="n">
        <v>800.341</v>
      </c>
      <c r="E10" s="20" t="n">
        <f aca="false">D10-C10</f>
        <v>-3.51699999999994</v>
      </c>
      <c r="F10" s="21" t="n">
        <f aca="false">D10/C10-1</f>
        <v>-0.00437515083509765</v>
      </c>
    </row>
    <row r="11" customFormat="false" ht="15" hidden="false" customHeight="false" outlineLevel="0" collapsed="false">
      <c r="A11" s="13" t="s">
        <v>135</v>
      </c>
      <c r="B11" s="14" t="n">
        <v>129.444</v>
      </c>
      <c r="C11" s="14" t="n">
        <v>134.778</v>
      </c>
      <c r="D11" s="14" t="n">
        <v>151.577</v>
      </c>
      <c r="E11" s="20" t="n">
        <f aca="false">D11-C11</f>
        <v>16.799</v>
      </c>
      <c r="F11" s="21" t="n">
        <f aca="false">D11/C11-1</f>
        <v>0.124642003887875</v>
      </c>
    </row>
    <row r="13" customFormat="false" ht="15" hidden="false" customHeight="false" outlineLevel="0" collapsed="false">
      <c r="A13" s="2" t="s">
        <v>136</v>
      </c>
      <c r="B13" s="16" t="n">
        <f aca="false">SUM(B6:B11)</f>
        <v>3076.553</v>
      </c>
      <c r="C13" s="16" t="n">
        <f aca="false">SUM(C6:C11)</f>
        <v>3263.893</v>
      </c>
      <c r="D13" s="16" t="n">
        <f aca="false">SUM(D6:D11)</f>
        <v>3414.51</v>
      </c>
    </row>
    <row r="14" customFormat="false" ht="15" hidden="false" customHeight="false" outlineLevel="0" collapsed="false">
      <c r="A14" s="2" t="s">
        <v>137</v>
      </c>
      <c r="B14" s="19" t="n">
        <f aca="false">B13-B5</f>
        <v>0.00099999999974898</v>
      </c>
      <c r="C14" s="19" t="n">
        <f aca="false">C13-C5</f>
        <v>0</v>
      </c>
      <c r="D14" s="19" t="n">
        <f aca="false">D13-D5</f>
        <v>-0.00099999999974898</v>
      </c>
    </row>
    <row r="15" customFormat="false" ht="15" hidden="false" customHeight="false" outlineLevel="0" collapsed="false">
      <c r="A15" s="2" t="s">
        <v>138</v>
      </c>
      <c r="E15" s="22" t="n">
        <f aca="false">E8-E5</f>
        <v>15.9750000000001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60"/>
    <col collapsed="false" customWidth="true" hidden="false" outlineLevel="0" max="7" min="7" style="0" width="50"/>
  </cols>
  <sheetData>
    <row r="1" customFormat="false" ht="16.15" hidden="false" customHeight="false" outlineLevel="0" collapsed="false">
      <c r="A1" s="1" t="s">
        <v>139</v>
      </c>
    </row>
    <row r="2" customFormat="false" ht="15" hidden="false" customHeight="false" outlineLevel="0" collapsed="false">
      <c r="A2" s="2" t="s">
        <v>140</v>
      </c>
    </row>
    <row r="4" customFormat="false" ht="43.5" hidden="false" customHeight="true" outlineLevel="0" collapsed="false">
      <c r="A4" s="6" t="s">
        <v>141</v>
      </c>
      <c r="B4" s="6" t="s">
        <v>142</v>
      </c>
      <c r="C4" s="6" t="s">
        <v>143</v>
      </c>
      <c r="D4" s="6" t="s">
        <v>144</v>
      </c>
      <c r="E4" s="6" t="s">
        <v>145</v>
      </c>
      <c r="F4" s="6" t="s">
        <v>146</v>
      </c>
      <c r="G4" s="6" t="s">
        <v>147</v>
      </c>
    </row>
    <row r="5" customFormat="false" ht="23.85" hidden="false" customHeight="false" outlineLevel="0" collapsed="false">
      <c r="A5" s="7" t="s">
        <v>132</v>
      </c>
      <c r="B5" s="23" t="n">
        <v>1016442</v>
      </c>
      <c r="C5" s="23" t="n">
        <v>731433</v>
      </c>
      <c r="D5" s="24" t="n">
        <f aca="false">B5-C5</f>
        <v>285009</v>
      </c>
      <c r="E5" s="25" t="n">
        <f aca="false">B5/C5-1</f>
        <v>0.38965838292776</v>
      </c>
      <c r="F5" s="7" t="s">
        <v>148</v>
      </c>
      <c r="G5" s="7" t="s">
        <v>149</v>
      </c>
    </row>
    <row r="6" customFormat="false" ht="15" hidden="false" customHeight="false" outlineLevel="0" collapsed="false">
      <c r="A6" s="7" t="s">
        <v>150</v>
      </c>
      <c r="B6" s="23" t="n">
        <v>254951</v>
      </c>
      <c r="C6" s="23" t="n">
        <v>130864</v>
      </c>
      <c r="D6" s="24" t="n">
        <f aca="false">B6-C6</f>
        <v>124087</v>
      </c>
      <c r="E6" s="25" t="n">
        <f aca="false">B6/C6-1</f>
        <v>0.948213412397604</v>
      </c>
      <c r="F6" s="7" t="s">
        <v>151</v>
      </c>
      <c r="G6" s="7" t="s">
        <v>152</v>
      </c>
    </row>
    <row r="7" customFormat="false" ht="15" hidden="false" customHeight="false" outlineLevel="0" collapsed="false">
      <c r="A7" s="7" t="s">
        <v>153</v>
      </c>
      <c r="B7" s="23" t="n">
        <v>158520</v>
      </c>
      <c r="C7" s="23" t="n">
        <v>89529</v>
      </c>
      <c r="D7" s="24" t="n">
        <f aca="false">B7-C7</f>
        <v>68991</v>
      </c>
      <c r="E7" s="25" t="n">
        <f aca="false">B7/C7-1</f>
        <v>0.770599470562611</v>
      </c>
      <c r="F7" s="7" t="s">
        <v>154</v>
      </c>
      <c r="G7" s="7" t="s">
        <v>152</v>
      </c>
    </row>
    <row r="8" customFormat="false" ht="23.85" hidden="false" customHeight="false" outlineLevel="0" collapsed="false">
      <c r="A8" s="7" t="s">
        <v>155</v>
      </c>
      <c r="B8" s="23" t="n">
        <v>90467</v>
      </c>
      <c r="C8" s="23" t="n">
        <v>49169</v>
      </c>
      <c r="D8" s="24" t="n">
        <f aca="false">B8-C8</f>
        <v>41298</v>
      </c>
      <c r="E8" s="25" t="n">
        <f aca="false">B8/C8-1</f>
        <v>0.839919461449287</v>
      </c>
      <c r="F8" s="7" t="s">
        <v>156</v>
      </c>
      <c r="G8" s="7" t="s">
        <v>157</v>
      </c>
    </row>
    <row r="9" customFormat="false" ht="15" hidden="false" customHeight="false" outlineLevel="0" collapsed="false">
      <c r="A9" s="7" t="s">
        <v>158</v>
      </c>
      <c r="B9" s="23" t="n">
        <v>111577</v>
      </c>
      <c r="C9" s="23" t="n">
        <v>72915</v>
      </c>
      <c r="D9" s="24" t="n">
        <f aca="false">B9-C9</f>
        <v>38662</v>
      </c>
      <c r="E9" s="25" t="n">
        <f aca="false">B9/C9-1</f>
        <v>0.530233833916204</v>
      </c>
      <c r="F9" s="7" t="s">
        <v>159</v>
      </c>
      <c r="G9" s="7" t="s">
        <v>152</v>
      </c>
    </row>
    <row r="10" customFormat="false" ht="23.85" hidden="false" customHeight="false" outlineLevel="0" collapsed="false">
      <c r="A10" s="7" t="s">
        <v>160</v>
      </c>
      <c r="B10" s="23" t="n">
        <v>60459</v>
      </c>
      <c r="C10" s="23" t="n">
        <v>57647</v>
      </c>
      <c r="D10" s="24" t="n">
        <f aca="false">B10-C10</f>
        <v>2812</v>
      </c>
      <c r="E10" s="25" t="n">
        <f aca="false">B10/C10-1</f>
        <v>0.0487796416118791</v>
      </c>
      <c r="F10" s="7" t="s">
        <v>161</v>
      </c>
      <c r="G10" s="7" t="s">
        <v>162</v>
      </c>
    </row>
    <row r="11" customFormat="false" ht="23.85" hidden="false" customHeight="false" outlineLevel="0" collapsed="false">
      <c r="A11" s="7" t="s">
        <v>163</v>
      </c>
      <c r="B11" s="23" t="n">
        <v>42265</v>
      </c>
      <c r="C11" s="23" t="n">
        <v>44973</v>
      </c>
      <c r="D11" s="24" t="n">
        <f aca="false">B11-C11</f>
        <v>-2708</v>
      </c>
      <c r="E11" s="25" t="n">
        <f aca="false">B11/C11-1</f>
        <v>-0.0602139061214506</v>
      </c>
      <c r="F11" s="7" t="s">
        <v>164</v>
      </c>
      <c r="G11" s="7" t="s">
        <v>165</v>
      </c>
    </row>
    <row r="12" customFormat="false" ht="23.85" hidden="false" customHeight="false" outlineLevel="0" collapsed="false">
      <c r="A12" s="7" t="s">
        <v>166</v>
      </c>
      <c r="B12" s="23" t="n">
        <v>72761</v>
      </c>
      <c r="C12" s="23" t="n">
        <v>73907</v>
      </c>
      <c r="D12" s="24" t="n">
        <f aca="false">B12-C12</f>
        <v>-1146</v>
      </c>
      <c r="E12" s="25" t="n">
        <f aca="false">B12/C12-1</f>
        <v>-0.0155059737237339</v>
      </c>
      <c r="F12" s="7" t="s">
        <v>167</v>
      </c>
      <c r="G12" s="7" t="s">
        <v>168</v>
      </c>
    </row>
    <row r="13" customFormat="false" ht="15" hidden="false" customHeight="false" outlineLevel="0" collapsed="false">
      <c r="A13" s="7" t="s">
        <v>169</v>
      </c>
      <c r="B13" s="23" t="n">
        <v>33376</v>
      </c>
      <c r="C13" s="23" t="n">
        <v>32618</v>
      </c>
      <c r="D13" s="24" t="n">
        <f aca="false">B13-C13</f>
        <v>758</v>
      </c>
      <c r="E13" s="25" t="n">
        <f aca="false">B13/C13-1</f>
        <v>0.0232387025568706</v>
      </c>
      <c r="F13" s="7" t="s">
        <v>170</v>
      </c>
      <c r="G13" s="7" t="s">
        <v>152</v>
      </c>
    </row>
    <row r="15" customFormat="false" ht="15" hidden="false" customHeight="false" outlineLevel="0" collapsed="false">
      <c r="A15" s="2" t="s">
        <v>171</v>
      </c>
      <c r="D15" s="26" t="n">
        <f aca="false">D6+D7+D8+D9</f>
        <v>273038</v>
      </c>
    </row>
    <row r="16" customFormat="false" ht="15" hidden="false" customHeight="false" outlineLevel="0" collapsed="false">
      <c r="A16" s="2" t="s">
        <v>172</v>
      </c>
      <c r="D16" s="17" t="n">
        <f aca="false">D15/D5</f>
        <v>0.957997817612777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45"/>
    <col collapsed="false" customWidth="true" hidden="false" outlineLevel="0" max="3" min="3" style="0" width="55"/>
    <col collapsed="false" customWidth="true" hidden="false" outlineLevel="0" max="4" min="4" style="0" width="40"/>
    <col collapsed="false" customWidth="true" hidden="false" outlineLevel="0" max="5" min="5" style="0" width="55"/>
    <col collapsed="false" customWidth="true" hidden="false" outlineLevel="0" max="6" min="6" style="0" width="45"/>
    <col collapsed="false" customWidth="true" hidden="false" outlineLevel="0" max="7" min="7" style="0" width="1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1" t="s">
        <v>173</v>
      </c>
    </row>
    <row r="2" customFormat="false" ht="15" hidden="false" customHeight="false" outlineLevel="0" collapsed="false">
      <c r="A2" s="2" t="s">
        <v>174</v>
      </c>
    </row>
    <row r="4" customFormat="false" ht="43.5" hidden="false" customHeight="true" outlineLevel="0" collapsed="false">
      <c r="A4" s="6" t="s">
        <v>175</v>
      </c>
      <c r="B4" s="6" t="s">
        <v>176</v>
      </c>
      <c r="C4" s="6" t="s">
        <v>177</v>
      </c>
      <c r="D4" s="6" t="s">
        <v>178</v>
      </c>
      <c r="E4" s="6" t="s">
        <v>179</v>
      </c>
      <c r="F4" s="6" t="s">
        <v>180</v>
      </c>
      <c r="G4" s="6" t="s">
        <v>181</v>
      </c>
      <c r="H4" s="6" t="s">
        <v>182</v>
      </c>
    </row>
    <row r="5" customFormat="false" ht="35.05" hidden="false" customHeight="false" outlineLevel="0" collapsed="false">
      <c r="A5" s="7" t="s">
        <v>183</v>
      </c>
      <c r="B5" s="7" t="s">
        <v>184</v>
      </c>
      <c r="C5" s="7" t="s">
        <v>185</v>
      </c>
      <c r="D5" s="7" t="s">
        <v>186</v>
      </c>
      <c r="E5" s="7" t="s">
        <v>187</v>
      </c>
      <c r="F5" s="7" t="s">
        <v>188</v>
      </c>
      <c r="G5" s="7" t="s">
        <v>189</v>
      </c>
      <c r="H5" s="7" t="s">
        <v>190</v>
      </c>
    </row>
    <row r="6" customFormat="false" ht="79.85" hidden="false" customHeight="false" outlineLevel="0" collapsed="false">
      <c r="A6" s="7" t="s">
        <v>191</v>
      </c>
      <c r="B6" s="7" t="s">
        <v>192</v>
      </c>
      <c r="C6" s="7" t="s">
        <v>193</v>
      </c>
      <c r="D6" s="7" t="s">
        <v>194</v>
      </c>
      <c r="E6" s="7" t="s">
        <v>195</v>
      </c>
      <c r="F6" s="7" t="s">
        <v>196</v>
      </c>
      <c r="G6" s="7" t="s">
        <v>197</v>
      </c>
      <c r="H6" s="7" t="s">
        <v>198</v>
      </c>
    </row>
    <row r="7" customFormat="false" ht="46.25" hidden="false" customHeight="false" outlineLevel="0" collapsed="false">
      <c r="A7" s="7" t="s">
        <v>199</v>
      </c>
      <c r="B7" s="7" t="s">
        <v>200</v>
      </c>
      <c r="C7" s="7" t="s">
        <v>201</v>
      </c>
      <c r="D7" s="7" t="s">
        <v>202</v>
      </c>
      <c r="E7" s="7" t="s">
        <v>203</v>
      </c>
      <c r="F7" s="7" t="s">
        <v>204</v>
      </c>
      <c r="G7" s="7" t="s">
        <v>205</v>
      </c>
      <c r="H7" s="7" t="s">
        <v>206</v>
      </c>
    </row>
    <row r="8" customFormat="false" ht="68.65" hidden="false" customHeight="false" outlineLevel="0" collapsed="false">
      <c r="A8" s="7" t="s">
        <v>207</v>
      </c>
      <c r="B8" s="7" t="s">
        <v>208</v>
      </c>
      <c r="C8" s="7" t="s">
        <v>209</v>
      </c>
      <c r="D8" s="7" t="s">
        <v>210</v>
      </c>
      <c r="E8" s="7" t="s">
        <v>211</v>
      </c>
      <c r="F8" s="7" t="s">
        <v>212</v>
      </c>
      <c r="G8" s="7" t="s">
        <v>213</v>
      </c>
      <c r="H8" s="7" t="s">
        <v>214</v>
      </c>
    </row>
    <row r="9" customFormat="false" ht="35.05" hidden="false" customHeight="false" outlineLevel="0" collapsed="false">
      <c r="A9" s="7" t="s">
        <v>215</v>
      </c>
      <c r="B9" s="7" t="s">
        <v>216</v>
      </c>
      <c r="C9" s="7" t="s">
        <v>217</v>
      </c>
      <c r="D9" s="7" t="s">
        <v>218</v>
      </c>
      <c r="E9" s="7" t="s">
        <v>219</v>
      </c>
      <c r="F9" s="7" t="s">
        <v>220</v>
      </c>
      <c r="G9" s="7" t="s">
        <v>221</v>
      </c>
      <c r="H9" s="7" t="s">
        <v>222</v>
      </c>
    </row>
    <row r="10" customFormat="false" ht="35.05" hidden="false" customHeight="false" outlineLevel="0" collapsed="false">
      <c r="A10" s="7" t="s">
        <v>223</v>
      </c>
      <c r="B10" s="7" t="s">
        <v>224</v>
      </c>
      <c r="C10" s="7" t="s">
        <v>225</v>
      </c>
      <c r="D10" s="7" t="s">
        <v>226</v>
      </c>
      <c r="E10" s="7" t="s">
        <v>227</v>
      </c>
      <c r="F10" s="7" t="s">
        <v>228</v>
      </c>
      <c r="G10" s="7" t="s">
        <v>221</v>
      </c>
      <c r="H10" s="7" t="s">
        <v>222</v>
      </c>
    </row>
    <row r="11" customFormat="false" ht="35.05" hidden="false" customHeight="false" outlineLevel="0" collapsed="false">
      <c r="A11" s="7" t="s">
        <v>229</v>
      </c>
      <c r="B11" s="7" t="s">
        <v>230</v>
      </c>
      <c r="C11" s="7" t="s">
        <v>231</v>
      </c>
      <c r="D11" s="7" t="s">
        <v>232</v>
      </c>
      <c r="E11" s="7" t="s">
        <v>233</v>
      </c>
      <c r="F11" s="7" t="s">
        <v>234</v>
      </c>
      <c r="G11" s="7" t="s">
        <v>235</v>
      </c>
      <c r="H11" s="7" t="s">
        <v>236</v>
      </c>
    </row>
    <row r="12" customFormat="false" ht="46.25" hidden="false" customHeight="false" outlineLevel="0" collapsed="false">
      <c r="A12" s="7" t="s">
        <v>237</v>
      </c>
      <c r="B12" s="7" t="s">
        <v>238</v>
      </c>
      <c r="C12" s="7" t="s">
        <v>239</v>
      </c>
      <c r="D12" s="7" t="s">
        <v>240</v>
      </c>
      <c r="E12" s="7" t="s">
        <v>241</v>
      </c>
      <c r="F12" s="7" t="s">
        <v>242</v>
      </c>
      <c r="G12" s="7" t="s">
        <v>243</v>
      </c>
      <c r="H12" s="7" t="s">
        <v>244</v>
      </c>
    </row>
    <row r="13" customFormat="false" ht="35.05" hidden="false" customHeight="false" outlineLevel="0" collapsed="false">
      <c r="A13" s="7" t="s">
        <v>245</v>
      </c>
      <c r="B13" s="7" t="s">
        <v>246</v>
      </c>
      <c r="C13" s="7" t="s">
        <v>247</v>
      </c>
      <c r="D13" s="7" t="s">
        <v>248</v>
      </c>
      <c r="E13" s="7" t="s">
        <v>249</v>
      </c>
      <c r="F13" s="7" t="s">
        <v>250</v>
      </c>
      <c r="G13" s="7" t="s">
        <v>251</v>
      </c>
      <c r="H13" s="7" t="s">
        <v>252</v>
      </c>
    </row>
    <row r="14" customFormat="false" ht="23.85" hidden="false" customHeight="false" outlineLevel="0" collapsed="false">
      <c r="A14" s="7" t="s">
        <v>253</v>
      </c>
      <c r="B14" s="7" t="s">
        <v>254</v>
      </c>
      <c r="C14" s="7" t="s">
        <v>255</v>
      </c>
      <c r="D14" s="7" t="s">
        <v>256</v>
      </c>
      <c r="E14" s="7" t="s">
        <v>257</v>
      </c>
      <c r="F14" s="7" t="s">
        <v>258</v>
      </c>
      <c r="G14" s="7" t="s">
        <v>259</v>
      </c>
      <c r="H14" s="7" t="s">
        <v>260</v>
      </c>
    </row>
    <row r="15" customFormat="false" ht="35.05" hidden="false" customHeight="false" outlineLevel="0" collapsed="false">
      <c r="A15" s="7" t="s">
        <v>261</v>
      </c>
      <c r="B15" s="7" t="s">
        <v>262</v>
      </c>
      <c r="C15" s="7" t="s">
        <v>263</v>
      </c>
      <c r="D15" s="7" t="s">
        <v>264</v>
      </c>
      <c r="E15" s="7" t="s">
        <v>265</v>
      </c>
      <c r="F15" s="7" t="s">
        <v>266</v>
      </c>
      <c r="G15" s="7" t="s">
        <v>267</v>
      </c>
      <c r="H15" s="7" t="s">
        <v>268</v>
      </c>
    </row>
    <row r="16" customFormat="false" ht="35.05" hidden="false" customHeight="false" outlineLevel="0" collapsed="false">
      <c r="A16" s="7" t="s">
        <v>269</v>
      </c>
      <c r="B16" s="7" t="s">
        <v>270</v>
      </c>
      <c r="C16" s="7" t="s">
        <v>271</v>
      </c>
      <c r="D16" s="7" t="s">
        <v>272</v>
      </c>
      <c r="E16" s="7" t="s">
        <v>273</v>
      </c>
      <c r="F16" s="7" t="s">
        <v>274</v>
      </c>
      <c r="G16" s="7" t="s">
        <v>259</v>
      </c>
      <c r="H16" s="7" t="s">
        <v>260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60"/>
    <col collapsed="false" customWidth="true" hidden="false" outlineLevel="0" max="4" min="4" style="0" width="50"/>
    <col collapsed="false" customWidth="true" hidden="false" outlineLevel="0" max="5" min="5" style="0" width="90"/>
    <col collapsed="false" customWidth="true" hidden="false" outlineLevel="0" max="6" min="6" style="0" width="50"/>
  </cols>
  <sheetData>
    <row r="1" customFormat="false" ht="16.15" hidden="false" customHeight="false" outlineLevel="0" collapsed="false">
      <c r="A1" s="1" t="s">
        <v>275</v>
      </c>
    </row>
    <row r="3" customFormat="false" ht="43.5" hidden="false" customHeight="true" outlineLevel="0" collapsed="false">
      <c r="A3" s="6" t="s">
        <v>181</v>
      </c>
      <c r="B3" s="6" t="s">
        <v>276</v>
      </c>
      <c r="C3" s="6" t="s">
        <v>277</v>
      </c>
      <c r="D3" s="6" t="s">
        <v>278</v>
      </c>
      <c r="E3" s="6" t="s">
        <v>279</v>
      </c>
      <c r="F3" s="6" t="s">
        <v>280</v>
      </c>
    </row>
    <row r="4" customFormat="false" ht="35.05" hidden="false" customHeight="false" outlineLevel="0" collapsed="false">
      <c r="A4" s="7" t="s">
        <v>281</v>
      </c>
      <c r="B4" s="7" t="s">
        <v>282</v>
      </c>
      <c r="C4" s="7" t="s">
        <v>283</v>
      </c>
      <c r="D4" s="7" t="s">
        <v>284</v>
      </c>
      <c r="E4" s="7" t="s">
        <v>285</v>
      </c>
      <c r="F4" s="7" t="s">
        <v>286</v>
      </c>
    </row>
    <row r="5" customFormat="false" ht="35.05" hidden="false" customHeight="false" outlineLevel="0" collapsed="false">
      <c r="A5" s="7" t="s">
        <v>287</v>
      </c>
      <c r="B5" s="7" t="s">
        <v>282</v>
      </c>
      <c r="C5" s="7" t="s">
        <v>288</v>
      </c>
      <c r="D5" s="7" t="s">
        <v>289</v>
      </c>
      <c r="E5" s="7" t="s">
        <v>290</v>
      </c>
      <c r="F5" s="7" t="s">
        <v>291</v>
      </c>
    </row>
    <row r="6" customFormat="false" ht="35.05" hidden="false" customHeight="false" outlineLevel="0" collapsed="false">
      <c r="A6" s="7" t="s">
        <v>189</v>
      </c>
      <c r="B6" s="7" t="s">
        <v>292</v>
      </c>
      <c r="C6" s="7" t="s">
        <v>293</v>
      </c>
      <c r="D6" s="7" t="s">
        <v>294</v>
      </c>
      <c r="E6" s="7" t="s">
        <v>190</v>
      </c>
      <c r="F6" s="7" t="s">
        <v>295</v>
      </c>
    </row>
    <row r="7" customFormat="false" ht="35.05" hidden="false" customHeight="false" outlineLevel="0" collapsed="false">
      <c r="A7" s="7" t="s">
        <v>197</v>
      </c>
      <c r="B7" s="7" t="s">
        <v>292</v>
      </c>
      <c r="C7" s="7" t="s">
        <v>296</v>
      </c>
      <c r="D7" s="7" t="s">
        <v>297</v>
      </c>
      <c r="E7" s="7" t="s">
        <v>198</v>
      </c>
      <c r="F7" s="7" t="s">
        <v>298</v>
      </c>
    </row>
    <row r="8" customFormat="false" ht="35.05" hidden="false" customHeight="false" outlineLevel="0" collapsed="false">
      <c r="A8" s="7" t="s">
        <v>205</v>
      </c>
      <c r="B8" s="7" t="s">
        <v>292</v>
      </c>
      <c r="C8" s="7" t="s">
        <v>299</v>
      </c>
      <c r="D8" s="7" t="s">
        <v>300</v>
      </c>
      <c r="E8" s="7" t="s">
        <v>206</v>
      </c>
      <c r="F8" s="7" t="s">
        <v>301</v>
      </c>
    </row>
    <row r="9" customFormat="false" ht="46.25" hidden="false" customHeight="false" outlineLevel="0" collapsed="false">
      <c r="A9" s="7" t="s">
        <v>213</v>
      </c>
      <c r="B9" s="7" t="s">
        <v>302</v>
      </c>
      <c r="C9" s="7" t="s">
        <v>303</v>
      </c>
      <c r="D9" s="7" t="s">
        <v>304</v>
      </c>
      <c r="E9" s="7" t="s">
        <v>214</v>
      </c>
      <c r="F9" s="7" t="s">
        <v>305</v>
      </c>
    </row>
    <row r="10" customFormat="false" ht="35.05" hidden="false" customHeight="false" outlineLevel="0" collapsed="false">
      <c r="A10" s="7" t="s">
        <v>221</v>
      </c>
      <c r="B10" s="7" t="s">
        <v>292</v>
      </c>
      <c r="C10" s="7" t="s">
        <v>306</v>
      </c>
      <c r="D10" s="7" t="s">
        <v>307</v>
      </c>
      <c r="E10" s="7" t="s">
        <v>222</v>
      </c>
      <c r="F10" s="7" t="s">
        <v>308</v>
      </c>
    </row>
    <row r="11" customFormat="false" ht="23.85" hidden="false" customHeight="false" outlineLevel="0" collapsed="false">
      <c r="A11" s="7" t="s">
        <v>235</v>
      </c>
      <c r="B11" s="7" t="s">
        <v>292</v>
      </c>
      <c r="C11" s="7" t="s">
        <v>309</v>
      </c>
      <c r="D11" s="7" t="s">
        <v>310</v>
      </c>
      <c r="E11" s="7" t="s">
        <v>236</v>
      </c>
      <c r="F11" s="7" t="s">
        <v>311</v>
      </c>
    </row>
    <row r="12" customFormat="false" ht="35.05" hidden="false" customHeight="false" outlineLevel="0" collapsed="false">
      <c r="A12" s="7" t="s">
        <v>312</v>
      </c>
      <c r="B12" s="7" t="s">
        <v>292</v>
      </c>
      <c r="C12" s="7" t="s">
        <v>313</v>
      </c>
      <c r="D12" s="7" t="s">
        <v>314</v>
      </c>
      <c r="E12" s="7" t="s">
        <v>315</v>
      </c>
      <c r="F12" s="7" t="s">
        <v>316</v>
      </c>
    </row>
    <row r="13" customFormat="false" ht="23.85" hidden="false" customHeight="false" outlineLevel="0" collapsed="false">
      <c r="A13" s="7" t="s">
        <v>251</v>
      </c>
      <c r="B13" s="7" t="s">
        <v>292</v>
      </c>
      <c r="C13" s="7" t="s">
        <v>317</v>
      </c>
      <c r="D13" s="7" t="s">
        <v>318</v>
      </c>
      <c r="E13" s="7" t="s">
        <v>252</v>
      </c>
      <c r="F13" s="7" t="s">
        <v>319</v>
      </c>
    </row>
    <row r="14" customFormat="false" ht="23.85" hidden="false" customHeight="false" outlineLevel="0" collapsed="false">
      <c r="A14" s="7" t="s">
        <v>320</v>
      </c>
      <c r="B14" s="7" t="s">
        <v>321</v>
      </c>
      <c r="C14" s="7" t="s">
        <v>322</v>
      </c>
      <c r="D14" s="7" t="s">
        <v>323</v>
      </c>
      <c r="E14" s="7" t="s">
        <v>324</v>
      </c>
      <c r="F14" s="7" t="s">
        <v>325</v>
      </c>
    </row>
    <row r="15" customFormat="false" ht="23.85" hidden="false" customHeight="false" outlineLevel="0" collapsed="false">
      <c r="A15" s="7" t="s">
        <v>326</v>
      </c>
      <c r="B15" s="7" t="s">
        <v>327</v>
      </c>
      <c r="C15" s="7" t="s">
        <v>328</v>
      </c>
      <c r="D15" s="7" t="s">
        <v>329</v>
      </c>
      <c r="E15" s="7" t="s">
        <v>330</v>
      </c>
      <c r="F15" s="7" t="s">
        <v>331</v>
      </c>
    </row>
    <row r="16" customFormat="false" ht="23.85" hidden="false" customHeight="false" outlineLevel="0" collapsed="false">
      <c r="A16" s="7" t="s">
        <v>332</v>
      </c>
      <c r="B16" s="7" t="s">
        <v>327</v>
      </c>
      <c r="C16" s="7" t="s">
        <v>333</v>
      </c>
      <c r="D16" s="7" t="s">
        <v>334</v>
      </c>
      <c r="E16" s="7" t="s">
        <v>335</v>
      </c>
      <c r="F16" s="7" t="s">
        <v>336</v>
      </c>
    </row>
    <row r="17" customFormat="false" ht="23.85" hidden="false" customHeight="false" outlineLevel="0" collapsed="false">
      <c r="A17" s="7" t="s">
        <v>337</v>
      </c>
      <c r="B17" s="7" t="s">
        <v>338</v>
      </c>
      <c r="C17" s="7" t="s">
        <v>339</v>
      </c>
      <c r="D17" s="7" t="s">
        <v>340</v>
      </c>
      <c r="E17" s="7" t="s">
        <v>341</v>
      </c>
      <c r="F17" s="7" t="s">
        <v>342</v>
      </c>
    </row>
    <row r="18" customFormat="false" ht="23.85" hidden="false" customHeight="false" outlineLevel="0" collapsed="false">
      <c r="A18" s="7" t="s">
        <v>343</v>
      </c>
      <c r="B18" s="7" t="s">
        <v>344</v>
      </c>
      <c r="C18" s="7" t="s">
        <v>345</v>
      </c>
      <c r="D18" s="7" t="s">
        <v>346</v>
      </c>
      <c r="E18" s="7" t="s">
        <v>244</v>
      </c>
      <c r="F18" s="7" t="s">
        <v>347</v>
      </c>
    </row>
    <row r="19" customFormat="false" ht="23.85" hidden="false" customHeight="false" outlineLevel="0" collapsed="false">
      <c r="A19" s="7" t="s">
        <v>348</v>
      </c>
      <c r="B19" s="7" t="s">
        <v>344</v>
      </c>
      <c r="C19" s="7" t="s">
        <v>349</v>
      </c>
      <c r="D19" s="7" t="s">
        <v>350</v>
      </c>
      <c r="E19" s="7" t="s">
        <v>351</v>
      </c>
      <c r="F19" s="7" t="s">
        <v>352</v>
      </c>
    </row>
    <row r="20" customFormat="false" ht="23.85" hidden="false" customHeight="false" outlineLevel="0" collapsed="false">
      <c r="A20" s="7" t="s">
        <v>267</v>
      </c>
      <c r="B20" s="7" t="s">
        <v>353</v>
      </c>
      <c r="C20" s="7" t="s">
        <v>354</v>
      </c>
      <c r="D20" s="7" t="s">
        <v>355</v>
      </c>
      <c r="E20" s="7" t="s">
        <v>268</v>
      </c>
      <c r="F20" s="7" t="s">
        <v>356</v>
      </c>
    </row>
    <row r="21" customFormat="false" ht="23.85" hidden="false" customHeight="false" outlineLevel="0" collapsed="false">
      <c r="A21" s="7" t="s">
        <v>259</v>
      </c>
      <c r="B21" s="7" t="s">
        <v>357</v>
      </c>
      <c r="C21" s="7" t="s">
        <v>358</v>
      </c>
      <c r="D21" s="7" t="s">
        <v>359</v>
      </c>
      <c r="E21" s="7" t="s">
        <v>260</v>
      </c>
      <c r="F21" s="7" t="s">
        <v>360</v>
      </c>
    </row>
    <row r="22" customFormat="false" ht="23.85" hidden="false" customHeight="false" outlineLevel="0" collapsed="false">
      <c r="A22" s="7" t="s">
        <v>361</v>
      </c>
      <c r="B22" s="7" t="s">
        <v>362</v>
      </c>
      <c r="C22" s="7" t="s">
        <v>363</v>
      </c>
      <c r="D22" s="7" t="s">
        <v>364</v>
      </c>
      <c r="E22" s="7" t="s">
        <v>365</v>
      </c>
      <c r="F22" s="7" t="s">
        <v>356</v>
      </c>
    </row>
    <row r="23" customFormat="false" ht="23.85" hidden="false" customHeight="false" outlineLevel="0" collapsed="false">
      <c r="A23" s="7" t="s">
        <v>366</v>
      </c>
      <c r="B23" s="7" t="s">
        <v>367</v>
      </c>
      <c r="C23" s="7" t="s">
        <v>368</v>
      </c>
      <c r="D23" s="7" t="s">
        <v>369</v>
      </c>
      <c r="E23" s="7" t="s">
        <v>285</v>
      </c>
      <c r="F23" s="7" t="s">
        <v>370</v>
      </c>
    </row>
    <row r="24" customFormat="false" ht="15" hidden="false" customHeight="false" outlineLevel="0" collapsed="false">
      <c r="A24" s="7" t="s">
        <v>371</v>
      </c>
      <c r="B24" s="7" t="s">
        <v>367</v>
      </c>
      <c r="C24" s="7" t="s">
        <v>372</v>
      </c>
      <c r="D24" s="7" t="s">
        <v>373</v>
      </c>
      <c r="E24" s="7" t="s">
        <v>290</v>
      </c>
      <c r="F24" s="7" t="s">
        <v>374</v>
      </c>
    </row>
    <row r="25" customFormat="false" ht="23.85" hidden="false" customHeight="false" outlineLevel="0" collapsed="false">
      <c r="A25" s="7" t="s">
        <v>375</v>
      </c>
      <c r="B25" s="7" t="s">
        <v>376</v>
      </c>
      <c r="C25" s="7" t="s">
        <v>377</v>
      </c>
      <c r="D25" s="7" t="s">
        <v>378</v>
      </c>
      <c r="E25" s="7" t="s">
        <v>379</v>
      </c>
      <c r="F25" s="7" t="s">
        <v>380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2026-10-16T04:59:17Z</dcterms:created>
  <dc:creator>openpyxl</dc:creator>
  <dc:description/>
  <dc:language>en-US</dc:language>
  <cp:lastModifiedBy/>
  <dcterms:modified xsi:type="dcterms:W3CDTF">2026-10-16T04:59:17Z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